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19-04-15 - PM PA - DRE PRIMAVERA\01 - PROJETO\03 - PROJETO EXECUTIVO\01 - DRENAGEM\R09 BACIA DE RETENÇÃO FASE I\06- ORÇAMENTO\"/>
    </mc:Choice>
  </mc:AlternateContent>
  <xr:revisionPtr revIDLastSave="0" documentId="13_ncr:1_{DC7E69EF-C00D-4D78-80B6-39A9A0878792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Planilha1" sheetId="9" r:id="rId1"/>
    <sheet name="MEMORIA DE CALCULO" sheetId="4" r:id="rId2"/>
    <sheet name="ORÇAMENTO FINAL" sheetId="2" r:id="rId3"/>
    <sheet name="COTAÇÕES" sheetId="3" r:id="rId4"/>
    <sheet name="CURVA ABC" sheetId="7" r:id="rId5"/>
    <sheet name="COMPOSIÇÃO" sheetId="8" r:id="rId6"/>
    <sheet name="CRONOGRAMA PARA 6 MESES" sheetId="10" r:id="rId7"/>
    <sheet name="CRONOGRAMA PARA 12 MESES" sheetId="5" r:id="rId8"/>
  </sheets>
  <definedNames>
    <definedName name="_xlnm.Print_Area" localSheetId="5">COMPOSIÇÃO!$A$1:$J$160</definedName>
    <definedName name="_xlnm.Print_Area" localSheetId="3">COTAÇÕES!$A$1:$H$18</definedName>
    <definedName name="_xlnm.Print_Area" localSheetId="6">'CRONOGRAMA PARA 6 MESES'!$A$1:$I$27</definedName>
    <definedName name="_xlnm.Print_Area" localSheetId="4">'CURVA ABC'!$A$1:$J$77</definedName>
    <definedName name="_xlnm.Print_Area" localSheetId="1">'MEMORIA DE CALCULO'!$A$10:$H$443</definedName>
    <definedName name="_xlnm.Print_Area" localSheetId="2">'ORÇAMENTO FINAL'!$A$1:$I$120</definedName>
    <definedName name="_xlnm.Print_Titles" localSheetId="5">COMPOSIÇÃO!$1:$7</definedName>
    <definedName name="_xlnm.Print_Titles" localSheetId="3">COTAÇÕES!$6:$6</definedName>
    <definedName name="_xlnm.Print_Titles" localSheetId="4">'CURVA ABC'!$1:$8</definedName>
    <definedName name="_xlnm.Print_Titles" localSheetId="1">'MEMORIA DE CALCULO'!$10:$15</definedName>
    <definedName name="_xlnm.Print_Titles" localSheetId="2">'ORÇAMENTO FINAL'!$1:$8</definedName>
  </definedNames>
  <calcPr calcId="191029"/>
</workbook>
</file>

<file path=xl/calcChain.xml><?xml version="1.0" encoding="utf-8"?>
<calcChain xmlns="http://schemas.openxmlformats.org/spreadsheetml/2006/main">
  <c r="I6" i="10" l="1"/>
  <c r="F159" i="8" l="1"/>
  <c r="F160" i="8"/>
  <c r="C276" i="4"/>
  <c r="D27" i="10" l="1"/>
  <c r="D26" i="10"/>
  <c r="I5" i="10"/>
  <c r="H4" i="10"/>
  <c r="C4" i="10"/>
  <c r="A1" i="10" s="1"/>
  <c r="I1" i="10"/>
  <c r="C350" i="4"/>
  <c r="E416" i="4"/>
  <c r="C404" i="4"/>
  <c r="C403" i="4"/>
  <c r="E410" i="4"/>
  <c r="C322" i="4"/>
  <c r="C321" i="4"/>
  <c r="E334" i="4"/>
  <c r="E328" i="4"/>
  <c r="E227" i="4"/>
  <c r="B10" i="9"/>
  <c r="B9" i="9"/>
  <c r="B7" i="9"/>
  <c r="B11" i="9"/>
  <c r="E350" i="4"/>
  <c r="E370" i="4"/>
  <c r="C352" i="4"/>
  <c r="C370" i="4"/>
  <c r="C372" i="4" s="1"/>
  <c r="E356" i="4"/>
  <c r="D10" i="9"/>
  <c r="C10" i="9"/>
  <c r="C12" i="9" s="1"/>
  <c r="E9" i="9"/>
  <c r="D9" i="9"/>
  <c r="C9" i="9"/>
  <c r="D17" i="9"/>
  <c r="E17" i="9" s="1"/>
  <c r="D16" i="9"/>
  <c r="E18" i="9"/>
  <c r="E19" i="9"/>
  <c r="D13" i="9"/>
  <c r="C13" i="9"/>
  <c r="D14" i="9"/>
  <c r="C14" i="9"/>
  <c r="E14" i="9" s="1"/>
  <c r="D15" i="9"/>
  <c r="C15" i="9"/>
  <c r="D11" i="9"/>
  <c r="D12" i="9" s="1"/>
  <c r="C11" i="9"/>
  <c r="E11" i="9" s="1"/>
  <c r="D7" i="9"/>
  <c r="D8" i="9" s="1"/>
  <c r="C8" i="9"/>
  <c r="C7" i="9"/>
  <c r="E7" i="9" s="1"/>
  <c r="C406" i="4" l="1"/>
  <c r="C410" i="4" s="1"/>
  <c r="C412" i="4" s="1"/>
  <c r="A7" i="10"/>
  <c r="C324" i="4"/>
  <c r="C328" i="4" s="1"/>
  <c r="C330" i="4" s="1"/>
  <c r="C356" i="4"/>
  <c r="C358" i="4" s="1"/>
  <c r="E12" i="9"/>
  <c r="E15" i="9"/>
  <c r="E8" i="9"/>
  <c r="E13" i="9"/>
  <c r="E10" i="9"/>
  <c r="E16" i="9"/>
  <c r="H9" i="3"/>
  <c r="C284" i="4"/>
  <c r="C416" i="4" l="1"/>
  <c r="C334" i="4"/>
  <c r="E261" i="4"/>
  <c r="E254" i="4"/>
  <c r="C254" i="4"/>
  <c r="C257" i="4" s="1"/>
  <c r="C261" i="4" s="1"/>
  <c r="C263" i="4" s="1"/>
  <c r="E159" i="4"/>
  <c r="E156" i="4"/>
  <c r="E96" i="4"/>
  <c r="C180" i="4"/>
  <c r="E129" i="4"/>
  <c r="E126" i="4"/>
  <c r="C84" i="4"/>
  <c r="C96" i="4" l="1"/>
  <c r="C99" i="4" s="1"/>
  <c r="C159" i="4"/>
  <c r="C161" i="4" s="1"/>
  <c r="C156" i="4"/>
  <c r="C158" i="4" s="1"/>
  <c r="E173" i="4"/>
  <c r="E167" i="4"/>
  <c r="E109" i="4"/>
  <c r="E103" i="4"/>
  <c r="C57" i="4"/>
  <c r="C163" i="4" l="1"/>
  <c r="C173" i="4" s="1"/>
  <c r="C40" i="4"/>
  <c r="C167" i="4" l="1"/>
  <c r="C169" i="4" s="1"/>
  <c r="C442" i="4" l="1"/>
  <c r="E387" i="4" l="1"/>
  <c r="C387" i="4"/>
  <c r="E242" i="4" l="1"/>
  <c r="E236" i="4"/>
  <c r="C217" i="4"/>
  <c r="C227" i="4" s="1"/>
  <c r="C206" i="4"/>
  <c r="C126" i="4"/>
  <c r="C128" i="4" l="1"/>
  <c r="D17" i="5" l="1"/>
  <c r="D77" i="7"/>
  <c r="D16" i="5"/>
  <c r="N6" i="5"/>
  <c r="N5" i="5"/>
  <c r="M4" i="5"/>
  <c r="C4" i="5"/>
  <c r="A7" i="5" s="1"/>
  <c r="N1" i="5"/>
  <c r="J6" i="8"/>
  <c r="J5" i="8"/>
  <c r="I4" i="8"/>
  <c r="D4" i="8"/>
  <c r="A1" i="8" s="1"/>
  <c r="J1" i="8"/>
  <c r="D76" i="7"/>
  <c r="C18" i="3"/>
  <c r="C17" i="3"/>
  <c r="D120" i="2"/>
  <c r="D119" i="2"/>
  <c r="I1" i="2"/>
  <c r="C443" i="4"/>
  <c r="J1" i="7"/>
  <c r="J6" i="7"/>
  <c r="J5" i="7"/>
  <c r="I4" i="7"/>
  <c r="C4" i="7"/>
  <c r="A1" i="7" s="1"/>
  <c r="H10" i="3"/>
  <c r="H7" i="3" s="1"/>
  <c r="H10" i="4"/>
  <c r="H1" i="3"/>
  <c r="C4" i="3"/>
  <c r="A1" i="3" s="1"/>
  <c r="H4" i="2"/>
  <c r="I6" i="2"/>
  <c r="I5" i="2"/>
  <c r="D4" i="2"/>
  <c r="A1" i="2" s="1"/>
  <c r="A7" i="8" l="1"/>
  <c r="A1" i="5"/>
  <c r="A7" i="7"/>
  <c r="A5" i="3"/>
  <c r="C13" i="4"/>
  <c r="A14" i="4" s="1"/>
  <c r="C3" i="4"/>
  <c r="N2" i="5" l="1"/>
  <c r="I2" i="10"/>
  <c r="J2" i="7"/>
  <c r="J2" i="8"/>
  <c r="I2" i="2"/>
  <c r="H11" i="4"/>
  <c r="A10" i="4"/>
  <c r="A7" i="2"/>
  <c r="H2" i="3" l="1"/>
  <c r="C236" i="4" l="1"/>
  <c r="C238" i="4" l="1"/>
  <c r="C242" i="4" s="1"/>
  <c r="C244" i="4" s="1"/>
  <c r="E196" i="4" l="1"/>
  <c r="E190" i="4"/>
  <c r="E184" i="4"/>
  <c r="C184" i="4" l="1"/>
  <c r="C186" i="4" s="1"/>
  <c r="C196" i="4"/>
  <c r="C198" i="4" s="1"/>
  <c r="C190" i="4"/>
  <c r="C192" i="4" s="1"/>
  <c r="C122" i="4"/>
  <c r="C129" i="4" s="1"/>
  <c r="C131" i="4" s="1"/>
  <c r="C133" i="4" s="1"/>
  <c r="C109" i="4" l="1"/>
  <c r="C103" i="4"/>
  <c r="E376" i="4"/>
  <c r="C41" i="4" l="1"/>
  <c r="C22" i="4"/>
  <c r="C376" i="4" l="1"/>
  <c r="C378" i="4" s="1"/>
  <c r="E143" i="4" l="1"/>
  <c r="E137" i="4"/>
  <c r="E122" i="4"/>
  <c r="E221" i="4" l="1"/>
  <c r="C27" i="4" l="1"/>
  <c r="C31" i="4" s="1"/>
  <c r="C427" i="4" l="1"/>
  <c r="C431" i="4" s="1"/>
  <c r="C433" i="4" s="1"/>
  <c r="C437" i="4" s="1"/>
  <c r="C439" i="4" s="1"/>
  <c r="C221" i="4" l="1"/>
  <c r="C223" i="4" s="1"/>
  <c r="C143" i="4" l="1"/>
  <c r="C137" i="4" l="1"/>
  <c r="C139" i="4" s="1"/>
  <c r="C105" i="4" l="1"/>
</calcChain>
</file>

<file path=xl/sharedStrings.xml><?xml version="1.0" encoding="utf-8"?>
<sst xmlns="http://schemas.openxmlformats.org/spreadsheetml/2006/main" count="2539" uniqueCount="945">
  <si>
    <t>Total</t>
  </si>
  <si>
    <t>m²</t>
  </si>
  <si>
    <t>U</t>
  </si>
  <si>
    <t>m³</t>
  </si>
  <si>
    <t>PLANTIO DE GRAMA</t>
  </si>
  <si>
    <t>Revisão:</t>
  </si>
  <si>
    <t>Projeto:</t>
  </si>
  <si>
    <t>RESPONSÁVEL TÉCNICO:</t>
  </si>
  <si>
    <t>LINK</t>
  </si>
  <si>
    <t>CONTATO</t>
  </si>
  <si>
    <t>UNIDADE</t>
  </si>
  <si>
    <t>VALOR</t>
  </si>
  <si>
    <t>EMPRESA</t>
  </si>
  <si>
    <t>CNPJ</t>
  </si>
  <si>
    <t>PLACA DE OBRA</t>
  </si>
  <si>
    <t>Quantidade</t>
  </si>
  <si>
    <t>meses</t>
  </si>
  <si>
    <t>MOBILIZAÇÃO E DESMOBILIZAÇÃO DE CONTAINER</t>
  </si>
  <si>
    <t>LIGAÇÃO DE LUZ PROVISÓRIA PARA CANTEIRO</t>
  </si>
  <si>
    <t>Comprimento</t>
  </si>
  <si>
    <t>m</t>
  </si>
  <si>
    <t>CARGA</t>
  </si>
  <si>
    <t>TRANSPORTE</t>
  </si>
  <si>
    <t>Volume de carga</t>
  </si>
  <si>
    <t>Km</t>
  </si>
  <si>
    <t>ESPALHAMENTO DO MATERIAL</t>
  </si>
  <si>
    <t>ADMINISTRAÇÃO DE OBRA</t>
  </si>
  <si>
    <t>%</t>
  </si>
  <si>
    <t>ESCAVAÇÃO VERTICAL, CARGA E TRANSPORTE ATÉ 1KM</t>
  </si>
  <si>
    <t>EXECUÇÃO DE ATERRO E COMPOSIÇÃO</t>
  </si>
  <si>
    <t>dias</t>
  </si>
  <si>
    <t>LIMPEZA PERMANENTE DA OBRA</t>
  </si>
  <si>
    <t>Dias</t>
  </si>
  <si>
    <t>Meses</t>
  </si>
  <si>
    <t>m³/dia</t>
  </si>
  <si>
    <t>SINALIZAÇÃO TEMPORÁRIA DA OBRA</t>
  </si>
  <si>
    <t>Empolamento</t>
  </si>
  <si>
    <t>LIMPEZA MECANIZADA DA CAMADA VEGETAL</t>
  </si>
  <si>
    <t>CANTEIRO DE OBRA</t>
  </si>
  <si>
    <t>LIMPEZA DA OBRA</t>
  </si>
  <si>
    <t>CONE DE SINALIZAÇÃO</t>
  </si>
  <si>
    <t>TOTAL</t>
  </si>
  <si>
    <t>Cliente:</t>
  </si>
  <si>
    <t>Data:</t>
  </si>
  <si>
    <t>SERVIÇOS PRELIMINARES</t>
  </si>
  <si>
    <t>Horas</t>
  </si>
  <si>
    <t>VIGIA NOTURNO</t>
  </si>
  <si>
    <t>LIMPEZA E DEMOLIÇÃO</t>
  </si>
  <si>
    <t>u</t>
  </si>
  <si>
    <t>CORTE DE ÁRVORES DN=20 a 40cm</t>
  </si>
  <si>
    <t>REMOÇÃO DAS RAIZES DE ÁRVORES DN=20 a 40cm</t>
  </si>
  <si>
    <t>PROJETO DE DMT</t>
  </si>
  <si>
    <t>TERRAPLENAGEM</t>
  </si>
  <si>
    <t>PROJETO DE TERRAPLENAGEM</t>
  </si>
  <si>
    <t>PROJETO DE DRENAGEM</t>
  </si>
  <si>
    <t>h</t>
  </si>
  <si>
    <t>PLANILHA DE CÁLCULO</t>
  </si>
  <si>
    <t>km</t>
  </si>
  <si>
    <t xml:space="preserve">  </t>
  </si>
  <si>
    <t>TABELA DE QUANTIDADES DO PROJETO DE DEMOLIÇÃO</t>
  </si>
  <si>
    <t>LIMPEZA DA CAMADA VEGETAL, CARGA E TRANSPORTE</t>
  </si>
  <si>
    <t>PROJETO DE D.M.T.</t>
  </si>
  <si>
    <t>CARGA, MANOBRA E DESCARGA</t>
  </si>
  <si>
    <t>LASTRO DE CONCRETO MAGRO</t>
  </si>
  <si>
    <t>R00</t>
  </si>
  <si>
    <t>CORTE E ATERRO</t>
  </si>
  <si>
    <t>PROTEÇÃO DO TALUDE</t>
  </si>
  <si>
    <t>RELATÓRIO TÉCNICO</t>
  </si>
  <si>
    <t>COMPENSAÇÃO AMBIENTAL</t>
  </si>
  <si>
    <t>u/u removida</t>
  </si>
  <si>
    <t>PLANTIO DE ÁRVORES H=2.00M ATÉ 4,00M</t>
  </si>
  <si>
    <t>APLICAÇÃO DE ADUBO</t>
  </si>
  <si>
    <t>FERTILIZANTE</t>
  </si>
  <si>
    <t>APLICAÇÃO DE CALCÁRIO</t>
  </si>
  <si>
    <t>m²/u</t>
  </si>
  <si>
    <t>Kg/u</t>
  </si>
  <si>
    <t>ALTURA COM EMPOLAMENTO</t>
  </si>
  <si>
    <t>m³ x km</t>
  </si>
  <si>
    <t>LOCAÇÃO DE CONTAINER PARA ESCRITÓRIO</t>
  </si>
  <si>
    <t>LIGAÇÃO DE ÁGUA PROVISÓRIA PARA CANTEIRO</t>
  </si>
  <si>
    <t>Distância</t>
  </si>
  <si>
    <t>TAPUME DE MADEIRA COM PORTÃO</t>
  </si>
  <si>
    <t>1.1</t>
  </si>
  <si>
    <t>2.1</t>
  </si>
  <si>
    <t>2.2</t>
  </si>
  <si>
    <t>2.5</t>
  </si>
  <si>
    <t>2.6</t>
  </si>
  <si>
    <t>2.7</t>
  </si>
  <si>
    <t>2.8</t>
  </si>
  <si>
    <t>3.1</t>
  </si>
  <si>
    <t>4.1</t>
  </si>
  <si>
    <t>6.1</t>
  </si>
  <si>
    <t>6.2</t>
  </si>
  <si>
    <t>6.3</t>
  </si>
  <si>
    <t>8.1</t>
  </si>
  <si>
    <t>8.1.1</t>
  </si>
  <si>
    <t>8.1.2</t>
  </si>
  <si>
    <t>8.2</t>
  </si>
  <si>
    <t>8.2.2</t>
  </si>
  <si>
    <t>8.3</t>
  </si>
  <si>
    <t>8.3.1</t>
  </si>
  <si>
    <t>8.3.2</t>
  </si>
  <si>
    <t>8.3.3</t>
  </si>
  <si>
    <t>9.1</t>
  </si>
  <si>
    <t>9.2</t>
  </si>
  <si>
    <t>LASTRO DE BRITA</t>
  </si>
  <si>
    <t>EMASSAMENTO DO RACHÃO</t>
  </si>
  <si>
    <t>Km x m³</t>
  </si>
  <si>
    <t>DMT</t>
  </si>
  <si>
    <t>LOCAÇÃO DE CONTAINER PARA DEPÓSITO</t>
  </si>
  <si>
    <t>Kg</t>
  </si>
  <si>
    <t>M</t>
  </si>
  <si>
    <t>Empresa projetista:</t>
  </si>
  <si>
    <t xml:space="preserve">Projeto: </t>
  </si>
  <si>
    <t>Bancos:</t>
  </si>
  <si>
    <t>BDI 1:</t>
  </si>
  <si>
    <t>BDI 2:</t>
  </si>
  <si>
    <t>Data base:</t>
  </si>
  <si>
    <t xml:space="preserve">FRETE </t>
  </si>
  <si>
    <t>Crea:</t>
  </si>
  <si>
    <t>Volume de corte</t>
  </si>
  <si>
    <t>Espessura</t>
  </si>
  <si>
    <t>Coeficiente</t>
  </si>
  <si>
    <t>Área</t>
  </si>
  <si>
    <t>Altura</t>
  </si>
  <si>
    <t>Volume Total</t>
  </si>
  <si>
    <t>Carga</t>
  </si>
  <si>
    <t>Quantidade Total</t>
  </si>
  <si>
    <t>Comprimento Total</t>
  </si>
  <si>
    <t>Sub-total-Volume Tipo 1</t>
  </si>
  <si>
    <t>Volume de cada árvore com raíz</t>
  </si>
  <si>
    <t>Quantidade de árvores 20 &lt; DN &lt; 40 cm</t>
  </si>
  <si>
    <t>Sub-total-Volume de todas as árvores 20 &lt; DN &lt; 40 cm</t>
  </si>
  <si>
    <t>Voolume  Total de Carga</t>
  </si>
  <si>
    <t>Tempo</t>
  </si>
  <si>
    <t>Área de camada vegetal</t>
  </si>
  <si>
    <t>Quantidade de árvores removidas</t>
  </si>
  <si>
    <t>Quatidade de árvores</t>
  </si>
  <si>
    <t>Volume de aterro</t>
  </si>
  <si>
    <t>Volume de bota fora</t>
  </si>
  <si>
    <t>Área de grama para talude</t>
  </si>
  <si>
    <t>BOTA FORA</t>
  </si>
  <si>
    <t>Comprimento de tubo</t>
  </si>
  <si>
    <t>5.2</t>
  </si>
  <si>
    <t>8.2.1</t>
  </si>
  <si>
    <t>Volume de material</t>
  </si>
  <si>
    <t>Engenheiro responsável</t>
  </si>
  <si>
    <t>BANHEIROS QUÍMICOS</t>
  </si>
  <si>
    <t>REMOÇÃO DE TAPUME</t>
  </si>
  <si>
    <t>DEMOLIÇÃO DO  PAVIMENTO</t>
  </si>
  <si>
    <t>DEMOLIÇÃO DOS DISPOSITIVOS DE DRENAGEM</t>
  </si>
  <si>
    <t>DEMOLIÇÃO DA BOCA DE LOBO DUPLA</t>
  </si>
  <si>
    <t>Quantidade de bocas de lobo</t>
  </si>
  <si>
    <t>Volume da boca de lobo</t>
  </si>
  <si>
    <t>Subtotal- Volume da boca de lobo</t>
  </si>
  <si>
    <t>Comprimento do bueiro tubular</t>
  </si>
  <si>
    <t>Área do bueiro tubular</t>
  </si>
  <si>
    <t>Subtotal- Volume do bueiro tubular</t>
  </si>
  <si>
    <t>Bacia do João Paulo - Obras de Implantação de Drenagem Urbana do Bairro Primavera</t>
  </si>
  <si>
    <t>2.3</t>
  </si>
  <si>
    <t>2.4</t>
  </si>
  <si>
    <t>LAUDO CAUTELAR RESIDÊNCIAL</t>
  </si>
  <si>
    <t>LAUDO CAUTELAR ATÉ 3 PAVIMENTOS</t>
  </si>
  <si>
    <t>3.2</t>
  </si>
  <si>
    <t>3.3</t>
  </si>
  <si>
    <t>REMOÇÃO DO PAVIMENTO INTERTRAVADO</t>
  </si>
  <si>
    <t>Remoção de intertravado</t>
  </si>
  <si>
    <t>Remoção/ reassentamento do intertravado</t>
  </si>
  <si>
    <t>Remoção de intertravado sextavado</t>
  </si>
  <si>
    <t>Altura do pavimento</t>
  </si>
  <si>
    <t>Subtotal- Volume de pavimento</t>
  </si>
  <si>
    <t>5.1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</si>
  <si>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</si>
  <si>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</si>
  <si>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</si>
  <si>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</si>
  <si>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</si>
  <si>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</si>
  <si>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</si>
  <si>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</si>
  <si>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>5.2.4</t>
  </si>
  <si>
    <t>5.2.5</t>
  </si>
  <si>
    <t>5.2.6</t>
  </si>
  <si>
    <t>5.3</t>
  </si>
  <si>
    <t>DEMOLIÇÃO DE TUBULAÇÃO DN=400MM</t>
  </si>
  <si>
    <t>5.3.1</t>
  </si>
  <si>
    <t>5.3.2</t>
  </si>
  <si>
    <t>5.3.3</t>
  </si>
  <si>
    <t>5.3.4</t>
  </si>
  <si>
    <t>5.3.5</t>
  </si>
  <si>
    <t>6.4</t>
  </si>
  <si>
    <t>RECOMPOSIÇÃO DE PAVIMENTO EM PISO INTERTRAVADO</t>
  </si>
  <si>
    <t>BACIA DE RETENÇÃO</t>
  </si>
  <si>
    <t>PEDRA ARGAMASSADA</t>
  </si>
  <si>
    <t>TUBULAÇÕES</t>
  </si>
  <si>
    <t>EXECUÇÃO DA BACIA</t>
  </si>
  <si>
    <t>ALA DN 500 E 1200 MM</t>
  </si>
  <si>
    <t>ALA DN 600MM</t>
  </si>
  <si>
    <t>TUBO DE CONCRETO ARMADO DN 1200MM</t>
  </si>
  <si>
    <t>ALA DUPLA DN 500MM</t>
  </si>
  <si>
    <t>ASSENTAMENTO DE TUBO DE CONCRETO DN 1200MM</t>
  </si>
  <si>
    <t>TUBO PEAD PN10 DN 500 MM</t>
  </si>
  <si>
    <t>HIDRACEM</t>
  </si>
  <si>
    <t>PEAD BRASIL</t>
  </si>
  <si>
    <t>34.154.833/0001-29</t>
  </si>
  <si>
    <t>12.917.935/001-16</t>
  </si>
  <si>
    <t>TUBO PEAD DN 500MM PN10</t>
  </si>
  <si>
    <t>ESCAVAÇÃO, REATERRO E PREPARO DA VALA</t>
  </si>
  <si>
    <t>ESCAVAÇÃO ATÉ 1,50M DE ALTURA</t>
  </si>
  <si>
    <t>Volume</t>
  </si>
  <si>
    <t>Tipo</t>
  </si>
  <si>
    <t>Profundidade 1</t>
  </si>
  <si>
    <t>Profundidade 2</t>
  </si>
  <si>
    <t>Volume até 1,50</t>
  </si>
  <si>
    <t>Volume até 3,0</t>
  </si>
  <si>
    <t>Reaterro até 1,50</t>
  </si>
  <si>
    <t>Reaterro até 3,00</t>
  </si>
  <si>
    <t>PEAD</t>
  </si>
  <si>
    <t>CONCRETO</t>
  </si>
  <si>
    <t>Diâmetro</t>
  </si>
  <si>
    <t>Largura da vala</t>
  </si>
  <si>
    <t>Altura de reaterro</t>
  </si>
  <si>
    <t>Lastro de concreto</t>
  </si>
  <si>
    <t>Lastro de brita</t>
  </si>
  <si>
    <t>Lastro de rachão</t>
  </si>
  <si>
    <t>Berço de areia</t>
  </si>
  <si>
    <t>Preenchimento lateral</t>
  </si>
  <si>
    <t>Escoramento</t>
  </si>
  <si>
    <t>ESCAVAÇÃO DE 1,50M ATÉ 3,00M DE ALTURA</t>
  </si>
  <si>
    <t>ESCORAMENTO DE VALA TIPO DESCONTÍNUO</t>
  </si>
  <si>
    <t>REATERRO ATÉ 1,50M DE ALTURA</t>
  </si>
  <si>
    <t>REATERRO DE 1,50M ATÉ 3,00M DE ALTURA</t>
  </si>
  <si>
    <t>BERÇO COM AREIA GROSSA</t>
  </si>
  <si>
    <t>PREENCHIMENTO LATERAL COM AREIA GROSSA</t>
  </si>
  <si>
    <t>Volume de areia</t>
  </si>
  <si>
    <t>Volume de brita</t>
  </si>
  <si>
    <t>8.3.4</t>
  </si>
  <si>
    <t>8.3.5</t>
  </si>
  <si>
    <t>8.3.6</t>
  </si>
  <si>
    <t>8.3.7</t>
  </si>
  <si>
    <t>8.3.8</t>
  </si>
  <si>
    <t>8.3.9</t>
  </si>
  <si>
    <t>8.3.10</t>
  </si>
  <si>
    <t>8.3.11</t>
  </si>
  <si>
    <t>8.3.12</t>
  </si>
  <si>
    <t>8.3.13</t>
  </si>
  <si>
    <t>8.3.14</t>
  </si>
  <si>
    <t>8.3.15</t>
  </si>
  <si>
    <t>8.3.16</t>
  </si>
  <si>
    <t>BOCA DE LOBO E EXECUÇÃO DO RAMAL</t>
  </si>
  <si>
    <t>TUBO DE CONCRETO ARMADO PA-2 DN 500MM</t>
  </si>
  <si>
    <t>ASSENTAMENTO DE TUBO DE CONCRETO ARMADO PA-2 DN 500MM</t>
  </si>
  <si>
    <t>BOCA DE LOBO DUPLA</t>
  </si>
  <si>
    <t>5.1.6</t>
  </si>
  <si>
    <t>7.1</t>
  </si>
  <si>
    <t>7.1.1</t>
  </si>
  <si>
    <t>7.1.2</t>
  </si>
  <si>
    <t>7.2.</t>
  </si>
  <si>
    <t>7.2.1</t>
  </si>
  <si>
    <t>7.2.2</t>
  </si>
  <si>
    <t>7.3</t>
  </si>
  <si>
    <t>7.3.1</t>
  </si>
  <si>
    <t>7.3.2</t>
  </si>
  <si>
    <t>7.3.3</t>
  </si>
  <si>
    <t>8.1.3</t>
  </si>
  <si>
    <t>8.2.3</t>
  </si>
  <si>
    <t>8.2.4</t>
  </si>
  <si>
    <t>8.2.5</t>
  </si>
  <si>
    <t>8.2.6</t>
  </si>
  <si>
    <t>9.3</t>
  </si>
  <si>
    <t>9.4</t>
  </si>
  <si>
    <t>9.5</t>
  </si>
  <si>
    <t>9.6</t>
  </si>
  <si>
    <t>10.1</t>
  </si>
  <si>
    <t>10.2</t>
  </si>
  <si>
    <t>10.3</t>
  </si>
  <si>
    <t>7.2.3</t>
  </si>
  <si>
    <t>Volume de escavação</t>
  </si>
  <si>
    <t>Volume de reaterro</t>
  </si>
  <si>
    <t>9.7</t>
  </si>
  <si>
    <t>9.8</t>
  </si>
  <si>
    <t>9.9</t>
  </si>
  <si>
    <t>REMOÇÃO E REASSENTAMENTO DA GUIA</t>
  </si>
  <si>
    <t>MONGE</t>
  </si>
  <si>
    <t>8.1.4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</si>
  <si>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</si>
  <si>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</si>
  <si>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</si>
  <si>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</si>
  <si>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</si>
  <si>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</si>
  <si>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</si>
  <si>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</si>
  <si>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Peso (%)</t>
  </si>
  <si>
    <t xml:space="preserve"> 1 </t>
  </si>
  <si>
    <t xml:space="preserve"> 1.1 </t>
  </si>
  <si>
    <t xml:space="preserve"> 88326 </t>
  </si>
  <si>
    <t>SINAPI</t>
  </si>
  <si>
    <t>VIGIA NOTURNO COM ENCARGOS COMPLEMENTARES</t>
  </si>
  <si>
    <t>H</t>
  </si>
  <si>
    <t xml:space="preserve"> 2 </t>
  </si>
  <si>
    <t xml:space="preserve"> 2.1 </t>
  </si>
  <si>
    <t xml:space="preserve"> ED-16350 </t>
  </si>
  <si>
    <t>SETOP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</si>
  <si>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</si>
  <si>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>MÊS</t>
  </si>
  <si>
    <t xml:space="preserve"> 2.2 </t>
  </si>
  <si>
    <t xml:space="preserve"> ED-16349 </t>
  </si>
  <si>
    <t>LOCAÇÃO DE CONTAINER COM ISOLAMENTO TÉRMICO, TIPO 2, PARA ESCRITÓRIO DE OBRA COM SANITÁRIO CONTENDO UM (1) VASO SANITÁRIO E UM (1) LAVATÓRIO, COM MEDIDAS REFERENCIAIS DE (6) METROS COMPRIMENTO, (2,3) METROS LARGURA E (2,5) METROS ALTURA ÚTIL INTERNA, INCLUSIVE AR CONDICIONADO E LIGAÇÕES ELÉTRICAS E HIDROSSANITÁRIAS INTERNAS, EXCLUSIVE MOBILIZAÇÃO/DESMOBILIZAÇÃO E LIGAÇÕES PROVISÓRIAS EXTERNAS</t>
  </si>
  <si>
    <t xml:space="preserve"> 2.3 </t>
  </si>
  <si>
    <t xml:space="preserve"> IIO-CON-005 </t>
  </si>
  <si>
    <t>MOBILIZAÇÃO E DESMOBILIZAÇÃO DE CONTAINER, INCLUSIVE INSTALAÇÃO E TRANSPORTE COM CAMINHÃO GUINDAUTO (MUNCK)</t>
  </si>
  <si>
    <t>UN</t>
  </si>
  <si>
    <t xml:space="preserve"> 2.4 </t>
  </si>
  <si>
    <t xml:space="preserve"> IIO-SAN-005 </t>
  </si>
  <si>
    <t>BANHEIRO QUÍMICO 110 X 120 X 230 CM COM MANUTENÇÃO</t>
  </si>
  <si>
    <t xml:space="preserve"> 2.5 </t>
  </si>
  <si>
    <t xml:space="preserve"> IIO-LIG-010 </t>
  </si>
  <si>
    <t>LIGAÇÃO PROVISÓRIA DE LUZ E FORÇA-PADRÃO PROVISÓRIO 30KVA</t>
  </si>
  <si>
    <t xml:space="preserve"> 2.6 </t>
  </si>
  <si>
    <t xml:space="preserve"> IIO-LIG-005 </t>
  </si>
  <si>
    <t>LIGAÇÃO DE ÁGUA PROVISÓRIA PARA CANTEIRO,  INCLUSIVE HIDRÔMETRO E CAVALETE PARA MEDIÇÃO DE ÁGUA - ENTRADA PRINCIPAL, EM AÇO GALVANIZADO DN 20MM (1/2") - PADRÃO CONCESSIONÁRIA</t>
  </si>
  <si>
    <t xml:space="preserve"> 2.7 </t>
  </si>
  <si>
    <t xml:space="preserve"> IIO-TAP-020 </t>
  </si>
  <si>
    <t>TAPUME DE CHAPA DE MADEIRA 6 MM 2,20 X 1,22 M, H = 2,20 M, ABERTURA E PORTÃO</t>
  </si>
  <si>
    <t xml:space="preserve"> 2.8 </t>
  </si>
  <si>
    <t xml:space="preserve"> 97637 </t>
  </si>
  <si>
    <t>REMOÇÃO DE TAPUME/ CHAPAS METÁLICAS E DE MADEIRA, DE FORMA MANUAL, SEM REAPROVEITAMENTO. AF_12/2017</t>
  </si>
  <si>
    <t xml:space="preserve"> 3 </t>
  </si>
  <si>
    <t xml:space="preserve"> 3.1 </t>
  </si>
  <si>
    <t xml:space="preserve"> IIO-PLA-015 </t>
  </si>
  <si>
    <t>FORNECIMENTO E COLOCAÇÃO DE PLACAS DE OBRAS EM CHAPA GALVANIZADA (4,00 X 2,00 M ) SÃO CONFECCIONADAS EM CHAPA GALVANIZADA 26. AS CHAPAS SERÃO AFIXADAS COM REBITES 410 E PARAFUSOS 3/8, EM UMA ESTRUTURA METÁLICA COM VIGA U 2" ENRIJECIDA E METALON 20MMX20MM,334</t>
  </si>
  <si>
    <t xml:space="preserve"> 3.2 </t>
  </si>
  <si>
    <t xml:space="preserve"> LAUDO-01 </t>
  </si>
  <si>
    <t>Próprio</t>
  </si>
  <si>
    <t>LAUCO CAUTELAR-RESIDENCIAS UNIFAMILIARES</t>
  </si>
  <si>
    <t xml:space="preserve"> 3.3 </t>
  </si>
  <si>
    <t xml:space="preserve"> LAUDO-02 </t>
  </si>
  <si>
    <t>LAUCO CAUTELAR-EDIFÍCIOS MISTOS COM ATÉ 3 PAVIMENTOS</t>
  </si>
  <si>
    <t xml:space="preserve"> 4 </t>
  </si>
  <si>
    <t xml:space="preserve"> 4.1 </t>
  </si>
  <si>
    <t xml:space="preserve"> 00013244 </t>
  </si>
  <si>
    <t>CONE DE SINALIZACAO EM PVC RIGIDO COM FAIXA REFLETIVA, H = 70 / 76 CM</t>
  </si>
  <si>
    <t xml:space="preserve"> 5 </t>
  </si>
  <si>
    <t>LIMPEZA E DEMOLIÇÕES</t>
  </si>
  <si>
    <t xml:space="preserve"> 5.1 </t>
  </si>
  <si>
    <t>REMOÇÃO DO PAVIMENTO, CARGA E TRANSPORTE</t>
  </si>
  <si>
    <t xml:space="preserve"> 5.1.1 </t>
  </si>
  <si>
    <t xml:space="preserve"> 97635 </t>
  </si>
  <si>
    <t>DEMOLIÇÃO DE PAVIMENTO INTERTRAVADO, DE FORMA MANUAL, COM REAPROVEITAMENTO. AF_12/2017</t>
  </si>
  <si>
    <t xml:space="preserve"> 5.1.2 </t>
  </si>
  <si>
    <t xml:space="preserve"> 102988 </t>
  </si>
  <si>
    <t>RECOMPOSIÇÃO DE PAVIMENTO EM PISO INTERTRAVADO, COM REAPROVEITAMENTO DOS BLOCOS INTERTRAVADOS, PARA FECHAMENTO DE VALAS - INCLUSO RETIRADA E COLOCAÇÃO DO MATERIAL. AF_12/2020</t>
  </si>
  <si>
    <t xml:space="preserve"> 5.1.3 </t>
  </si>
  <si>
    <t xml:space="preserve"> URB-MFC-020 </t>
  </si>
  <si>
    <t>REMOÇÃO E REASSENTAMENTO DE MEIO-FIO PRÉ-MOLDADO DE CONCRETO COM REAPROVEITAMENTO</t>
  </si>
  <si>
    <t xml:space="preserve"> 5.1.4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</si>
  <si>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</si>
  <si>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</si>
  <si>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5.1.5 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</si>
  <si>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</si>
  <si>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</si>
  <si>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</si>
  <si>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5.1.6 </t>
  </si>
  <si>
    <t xml:space="preserve"> 100574 </t>
  </si>
  <si>
    <t>ESPALHAMENTO DE MATERIAL COM TRATOR DE ESTEIRAS. AF_11/2019</t>
  </si>
  <si>
    <t xml:space="preserve"> 5.2 </t>
  </si>
  <si>
    <t>LIMPEZA DA CAMADA VEGETAL</t>
  </si>
  <si>
    <t xml:space="preserve"> 5.2.1 </t>
  </si>
  <si>
    <t xml:space="preserve"> 98525 </t>
  </si>
  <si>
    <t>LIMPEZA MECANIZADA DE CAMADA VEGETAL, VEGETAÇÃO E PEQUENAS ÁRVORES (DIÂMETRO DE TRONCO MENOR QUE 0,20 M), COM TRATOR DE ESTEIRAS.AF_05/2018</t>
  </si>
  <si>
    <t xml:space="preserve"> 5.2.2 </t>
  </si>
  <si>
    <t xml:space="preserve"> 98529 </t>
  </si>
  <si>
    <t>CORTE RASO E RECORTE DE ÁRVORE COM DIÂMETRO DE TRONCO MAIOR OU IGUAL A 0,20 M E MENOR QUE 0,40 M.AF_05/2018</t>
  </si>
  <si>
    <t xml:space="preserve"> 5.2.3 </t>
  </si>
  <si>
    <t xml:space="preserve"> 98526 </t>
  </si>
  <si>
    <t>REMOÇÃO DE RAÍZES REMANESCENTES DE TRONCO DE ÁRVORE COM DIÂMETRO MAIOR OU IGUAL A 0,20 M E MENOR QUE 0,40 M.AF_05/2018</t>
  </si>
  <si>
    <t xml:space="preserve"> 5.2.4 </t>
  </si>
  <si>
    <t xml:space="preserve"> 5.2.5 </t>
  </si>
  <si>
    <t xml:space="preserve"> 5.2.6 </t>
  </si>
  <si>
    <t xml:space="preserve"> 5.3 </t>
  </si>
  <si>
    <t xml:space="preserve"> 5.3.1 </t>
  </si>
  <si>
    <t xml:space="preserve"> DAC-51-041 </t>
  </si>
  <si>
    <t>DEMOLIÇÃO DE BOCA DE LOBO DUPLA (COM CARGA E TRANSPORTE)</t>
  </si>
  <si>
    <t xml:space="preserve"> 5.3.2 </t>
  </si>
  <si>
    <t xml:space="preserve"> DAC-35-04 </t>
  </si>
  <si>
    <t>DEMOLIÇÃO DE TUBULAÇÃO DE DRENAGEM DE CONCRETO ARMADO</t>
  </si>
  <si>
    <t xml:space="preserve"> 5.3.3 </t>
  </si>
  <si>
    <t xml:space="preserve"> 5.3.4 </t>
  </si>
  <si>
    <t xml:space="preserve"> 5.3.5 </t>
  </si>
  <si>
    <t xml:space="preserve"> 6 </t>
  </si>
  <si>
    <t xml:space="preserve"> 6.1 </t>
  </si>
  <si>
    <t xml:space="preserve"> 98511 </t>
  </si>
  <si>
    <t>PLANTIO DE ÁRVORE ORNAMENTAL COM ALTURA DE MUDA MAIOR QUE 2,00 M E MENOR OU IGUAL A 4,00 M. AF_05/2018</t>
  </si>
  <si>
    <t xml:space="preserve"> 6.2 </t>
  </si>
  <si>
    <t xml:space="preserve"> 98520 </t>
  </si>
  <si>
    <t>APLICAÇÃO DE ADUBO EM SOLO. AF_05/2018</t>
  </si>
  <si>
    <t xml:space="preserve"> 6.3 </t>
  </si>
  <si>
    <t xml:space="preserve"> 00025951 </t>
  </si>
  <si>
    <t>FERTILIZANTE NPK - 10:10:10</t>
  </si>
  <si>
    <t>KG</t>
  </si>
  <si>
    <t xml:space="preserve"> 6.4 </t>
  </si>
  <si>
    <t xml:space="preserve"> 98521 </t>
  </si>
  <si>
    <t>APLICAÇÃO DE CALCÁRIO PARA CORREÇÃO DO PH DO SOLO. AF_05/2018</t>
  </si>
  <si>
    <t xml:space="preserve"> 7 </t>
  </si>
  <si>
    <t xml:space="preserve"> 7.1 </t>
  </si>
  <si>
    <t xml:space="preserve"> 7.1.1 </t>
  </si>
  <si>
    <t xml:space="preserve"> 101206 </t>
  </si>
  <si>
    <t>ESCAVAÇÃO VERTICAL A CÉU ABERTO, EM OBRAS DE EDIFICAÇÃO, INCLUINDO CARGA, DESCARGA E TRANSPORTE, EM SOLO DE 1ª CATEGORIA COM ESCAVADEIRA HIDRÁULICA (CAÇAMBA: 0,8 M³ / 111 HP), FROTA DE 3 CAMINHÕES BASCULANTES DE 14 M³, DMT ATÉ 1 KM E VELOCIDADE MÉDIA 14KM/H. AF_05/2020</t>
  </si>
  <si>
    <t xml:space="preserve"> 7.1.2 </t>
  </si>
  <si>
    <t xml:space="preserve"> 96385 </t>
  </si>
  <si>
    <t>EXECUÇÃO E COMPACTAÇÃO DE ATERRO COM SOLO PREDOMINANTEMENTE ARGILOSO - EXCLUSIVE SOLO, ESCAVAÇÃO, CARGA E TRANSPORTE. AF_11/2019</t>
  </si>
  <si>
    <t xml:space="preserve"> 7.2 </t>
  </si>
  <si>
    <t>BOTA-FORA</t>
  </si>
  <si>
    <t xml:space="preserve"> 7.2.1 </t>
  </si>
  <si>
    <t xml:space="preserve"> 100978 </t>
  </si>
  <si>
    <t>CARGA, MANOBRA E DESCARGA DE SOLOS E MATERIAIS GRANULARES EM CAMINHÃO BASCULANTE 10 M³ - CARGA COM ESCAVADEIRA HIDRÁULICA (CAÇAMBA DE 1,20 M³ / 155 HP) E DESCARGA LIVRE (UNIDADE: M3). AF_07/2020</t>
  </si>
  <si>
    <t xml:space="preserve"> 7.2.2 </t>
  </si>
  <si>
    <t xml:space="preserve"> 7.2.3 </t>
  </si>
  <si>
    <t xml:space="preserve"> 7.3 </t>
  </si>
  <si>
    <t xml:space="preserve"> 7.3.1 </t>
  </si>
  <si>
    <t xml:space="preserve"> 98504 </t>
  </si>
  <si>
    <t>PLANTIO DE GRAMA EM PLACAS. AF_05/2018</t>
  </si>
  <si>
    <t xml:space="preserve"> 7.3.2 </t>
  </si>
  <si>
    <t xml:space="preserve"> TRA-CAR-005 </t>
  </si>
  <si>
    <t>CARGA DE MATERIAL DE QUALQUER NATUREZA SOBRE CAMINHÃO - MANUAL</t>
  </si>
  <si>
    <t xml:space="preserve"> 7.3.3 </t>
  </si>
  <si>
    <t xml:space="preserve"> 8 </t>
  </si>
  <si>
    <t xml:space="preserve"> 8.1 </t>
  </si>
  <si>
    <t xml:space="preserve"> 8.1.1 </t>
  </si>
  <si>
    <t xml:space="preserve"> DAC-84-001 </t>
  </si>
  <si>
    <t>PEDRA ARGAMASSADA, INCLUINDO MATERIAIS E EXECUÇÃO</t>
  </si>
  <si>
    <t xml:space="preserve"> 8.1.2 </t>
  </si>
  <si>
    <t xml:space="preserve"> 8.1.3 </t>
  </si>
  <si>
    <t xml:space="preserve"> 8.1.4 </t>
  </si>
  <si>
    <t xml:space="preserve"> DAC-84-02 </t>
  </si>
  <si>
    <t xml:space="preserve"> 8.2 </t>
  </si>
  <si>
    <t>TUBULAÇÕES E DISPOSITIVOS HIDRÁULICOS</t>
  </si>
  <si>
    <t xml:space="preserve"> 8.2.1 </t>
  </si>
  <si>
    <t xml:space="preserve"> COT-84-01 </t>
  </si>
  <si>
    <t>TUBO PEAD PN10 DN 500MM</t>
  </si>
  <si>
    <t xml:space="preserve"> 8.2.2 </t>
  </si>
  <si>
    <t xml:space="preserve"> 00007766 </t>
  </si>
  <si>
    <t>TUBO DE CONCRETO ARMADO PARA AGUAS PLUVIAIS, CLASSE PA-2, COM ENCAIXE PONTA E BOLSA, DIAMETRO NOMINAL DE 1200 MM</t>
  </si>
  <si>
    <t xml:space="preserve"> 8.2.3 </t>
  </si>
  <si>
    <t xml:space="preserve"> 92830 </t>
  </si>
  <si>
    <t>ASSENTAMENTO DE TUBO DE CONCRETO PARA REDES COLETORAS DE ÁGUAS PLUVIAIS, DIÂMETRO DE 1200 MM, JUNTA RÍGIDA, INSTALADO EM LOCAL COM ALTO NÍVEL DE INTERFERÊNCIAS (NÃO INCLUI FORNECIMENTO). AF_12/2015</t>
  </si>
  <si>
    <t xml:space="preserve"> 8.2.4 </t>
  </si>
  <si>
    <t xml:space="preserve"> DAC-84-005 </t>
  </si>
  <si>
    <t>ALA DE REDE TUBULAR DN 600MM</t>
  </si>
  <si>
    <t xml:space="preserve"> 8.2.5 </t>
  </si>
  <si>
    <t xml:space="preserve"> DAC-84-01 </t>
  </si>
  <si>
    <t>ALA DE REDE TUBULAR DUPLO DN 500MM</t>
  </si>
  <si>
    <t xml:space="preserve"> 8.2.6 </t>
  </si>
  <si>
    <t xml:space="preserve"> DAC-84-004 </t>
  </si>
  <si>
    <t>ALA DE REDE TUBULAR DN 500 E 1200MM</t>
  </si>
  <si>
    <t xml:space="preserve"> 8.3 </t>
  </si>
  <si>
    <t xml:space="preserve"> 8.3.1 </t>
  </si>
  <si>
    <t xml:space="preserve"> 90082 </t>
  </si>
  <si>
    <t>ESCAVAÇÃO MECANIZADA DE VALA COM PROF. ATÉ 1,5 M (MÉDIA ENTRE MONTANTE E JUSANTE/UMA COMPOSIÇÃO POR TRECHO), COM ESCAVADEIRA HIDRÁULICA (0,8 M3), LARG. DE 1,5 M A 2,5 M, EM SOLO DE 1A CATEGORIA, EM LOCAIS COM ALTO NÍVEL DE INTERFERÊNCIA. AF_02/2021</t>
  </si>
  <si>
    <t xml:space="preserve"> 8.3.2 </t>
  </si>
  <si>
    <t xml:space="preserve"> 90084 </t>
  </si>
  <si>
    <t>ESCAVAÇÃO MECANIZADA DE VALA COM PROF. MAIOR QUE 1,5 M ATÉ 3,0 M (MÉDIA ENTRE MONTANTE E JUSANTE/UMA COMPOSIÇÃO POR TRECHO), COM ESCAVADEIRA HIDRÁULICA (0,8 M3/111 HP), LARGURA ATÉ 1,5 M, EM SOLO DE 1A CATEGORIA, EM LOCAIS COM ALTO NÍVEL DE INTERFERÊNCIA. AF_02/2021</t>
  </si>
  <si>
    <t xml:space="preserve"> 8.3.3 </t>
  </si>
  <si>
    <t xml:space="preserve"> 101579 </t>
  </si>
  <si>
    <t>ESCORAMENTO DE VALA, TIPO DESCONTÍNUO, COM PROFUNDIDADE DE 1,5 A 3,0 M, LARGURA MAIOR OU IGUAL A 1,5 M E MENOR QUE 2,5 M. AF_08/2020</t>
  </si>
  <si>
    <t xml:space="preserve"> 8.3.4 </t>
  </si>
  <si>
    <t xml:space="preserve"> 93360 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</si>
  <si>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</si>
  <si>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 xml:space="preserve"> 8.3.5 </t>
  </si>
  <si>
    <t xml:space="preserve"> 93362 </t>
  </si>
  <si>
    <t>REATERRO MECANIZADO DE VALA COM ESCAVADEIRA HIDRÁULICA (CAPACIDADE DA CAÇAMBA: 0,8 M³ / POTÊNCIA: 111 HP), LARGURA DE 1,5 A 2,5 M, PROFUNDIDADE DE 1,5 A 3,0 M, COM SOLO DE 1ª CATEGORIA EM LOCAIS COM ALTO NÍVEL DE INTERFERÊNCIA. AF_04/2016</t>
  </si>
  <si>
    <t xml:space="preserve"> 8.3.6 </t>
  </si>
  <si>
    <t xml:space="preserve"> 8.3.7 </t>
  </si>
  <si>
    <t xml:space="preserve"> 8.3.8 </t>
  </si>
  <si>
    <t xml:space="preserve"> 8.3.9 </t>
  </si>
  <si>
    <t xml:space="preserve"> FUN-LAS-005 </t>
  </si>
  <si>
    <t>LASTRO DE CONCRETO MAGRO, INCLUSIVE TRANSPORTE, LANÇAMENTO E ADENSAMENTO</t>
  </si>
  <si>
    <t xml:space="preserve"> 8.3.10 </t>
  </si>
  <si>
    <t xml:space="preserve"> 100324 </t>
  </si>
  <si>
    <t>LASTRO COM MATERIAL GRANULAR (PEDRA BRITADA N.1 E PEDRA BRITADA N.2), APLICADO EM PISOS OU LAJES SOBRE SOLO, ESPESSURA DE *10 CM*. AF_07/2019</t>
  </si>
  <si>
    <t xml:space="preserve"> 8.3.11 </t>
  </si>
  <si>
    <t xml:space="preserve"> DAC-35-06 </t>
  </si>
  <si>
    <t>EMASSAMENTO DE MATERIAL GRANULAR-RACHÃO. EXCLUSIVE CARGA E TRANSPORTE</t>
  </si>
  <si>
    <t xml:space="preserve"> 8.3.12 </t>
  </si>
  <si>
    <t xml:space="preserve"> 8.3.13 </t>
  </si>
  <si>
    <t xml:space="preserve"> 8.3.14 </t>
  </si>
  <si>
    <t xml:space="preserve"> DAC-DRE-03 </t>
  </si>
  <si>
    <t xml:space="preserve"> 8.3.15 </t>
  </si>
  <si>
    <t xml:space="preserve"> DAC-DRE-02 </t>
  </si>
  <si>
    <t>PREENCHIMENTO LATERAL DO TUBO COM AREIA GROSSA</t>
  </si>
  <si>
    <t xml:space="preserve"> 8.3.16 </t>
  </si>
  <si>
    <t xml:space="preserve"> 8.3.17 </t>
  </si>
  <si>
    <t xml:space="preserve"> 9 </t>
  </si>
  <si>
    <t xml:space="preserve"> 9.1 </t>
  </si>
  <si>
    <t xml:space="preserve"> 00007752 </t>
  </si>
  <si>
    <t>TUBO DE CONCRETO ARMADO PARA AGUAS PLUVIAIS, CLASSE PA-2, COM ENCAIXE PONTA E BOLSA, DIAMETRO NOMINAL DE 500 MM</t>
  </si>
  <si>
    <t xml:space="preserve"> 9.2 </t>
  </si>
  <si>
    <t xml:space="preserve"> 92854 </t>
  </si>
  <si>
    <t>ASSENTAMENTO DE TUBO DE CONCRETO PARA REDES COLETORAS DE ESGOTO SANITÁRIO, DIÂMETRO DE 500 MM, JUNTA ELÁSTICA, INSTALADO EM LOCAL COM ALTO NÍVEL DE INTERFERÊNCIAS (NÃO INCLUI FORNECIMENTO). AF_12/2015</t>
  </si>
  <si>
    <t xml:space="preserve"> 9.3 </t>
  </si>
  <si>
    <t xml:space="preserve"> 9.4 </t>
  </si>
  <si>
    <t xml:space="preserve"> 9.5 </t>
  </si>
  <si>
    <t xml:space="preserve"> 9.6 </t>
  </si>
  <si>
    <t xml:space="preserve"> 9.7 </t>
  </si>
  <si>
    <t xml:space="preserve"> 9.8 </t>
  </si>
  <si>
    <t xml:space="preserve"> DAC-DRE-01 </t>
  </si>
  <si>
    <t>BOCA DE LOBO DUPLA (TIPO A - FERRO FUNDIDO), QUADRO, GRELHA E CANTONEIRA, INCLUSIVE ESCAVAÇÃO, REATERRO E BOTA-FORA</t>
  </si>
  <si>
    <t xml:space="preserve"> 10 </t>
  </si>
  <si>
    <t>LIMPEZA DO TERRENO</t>
  </si>
  <si>
    <t xml:space="preserve"> 10.1 </t>
  </si>
  <si>
    <t xml:space="preserve"> LIM-01 </t>
  </si>
  <si>
    <t>LIMPEZA PERMANENTE DA OBRA - 1 SERVENTE x 8 HORAS DIÁRIAS</t>
  </si>
  <si>
    <t>DIA</t>
  </si>
  <si>
    <t xml:space="preserve"> 10.2 </t>
  </si>
  <si>
    <t xml:space="preserve"> 100980 </t>
  </si>
  <si>
    <t>CARGA, MANOBRA E DESCARGA DE SOLOS E MATERIAIS GRANULARES EM CAMINHÃO BASCULANTE 18 M³ - CARGA COM ESCAVADEIRA HIDRÁULICA (CAÇAMBA DE 1,20 M³ / 155 HP) E DESCARGA LIVRE (UNIDADE: M3). AF_07/2020</t>
  </si>
  <si>
    <t xml:space="preserve"> 10.3 </t>
  </si>
  <si>
    <t xml:space="preserve"> 95877 </t>
  </si>
  <si>
    <t>TRANSPORTE COM CAMINHÃO BASCULANTE DE 18 M³, EM VIA URBANA PAVIMENTADA, DMT ATÉ 30 KM (UNIDADE: M3XKM). AF_07/2020</t>
  </si>
  <si>
    <t>Total sem BDI</t>
  </si>
  <si>
    <t>Total do BDI</t>
  </si>
  <si>
    <t>Total Geral</t>
  </si>
  <si>
    <t>COT-84-001</t>
  </si>
  <si>
    <t>Flávia Cristina Barbosa</t>
  </si>
  <si>
    <t>MG 187-842/D</t>
  </si>
  <si>
    <t>Composições Principais</t>
  </si>
  <si>
    <t>Composição</t>
  </si>
  <si>
    <t>SERP - SERVIÇOS PRELIMINARES</t>
  </si>
  <si>
    <t>Composição Auxiliar</t>
  </si>
  <si>
    <t xml:space="preserve"> 90778 </t>
  </si>
  <si>
    <t>ENGENHEIRO CIVIL DE OBRA PLENO COM ENCARGOS COMPLEMENTARES</t>
  </si>
  <si>
    <t>SEDI - SERVIÇOS DIVERSOS</t>
  </si>
  <si>
    <t>MO sem LS =&gt;</t>
  </si>
  <si>
    <t>LS =&gt;</t>
  </si>
  <si>
    <t>MO com LS =&gt;</t>
  </si>
  <si>
    <t>Valor do BDI =&gt;</t>
  </si>
  <si>
    <t>Valor com BDI =&gt;</t>
  </si>
  <si>
    <t>TRAN - TRANSPORTES, CARGAS E DESCARGAS</t>
  </si>
  <si>
    <t xml:space="preserve"> DEM-ALV-010 </t>
  </si>
  <si>
    <t>DEMOLIÇÃO DE ALVENARIA DE TIJOLO CERÂMICO SEM APROVEITAMENTO DO MATERIAL, INCLUSIVE AFASTAMENTO</t>
  </si>
  <si>
    <t/>
  </si>
  <si>
    <t xml:space="preserve"> DEM-CON-010 </t>
  </si>
  <si>
    <t>DEMOLIÇÃO DE CONCRETO ARMADO-MANUAL, INCLUSIVE AFASTAMENTO</t>
  </si>
  <si>
    <t xml:space="preserve"> 94316 </t>
  </si>
  <si>
    <t>ATERRO MECANIZADO DE VALA COM RETROESCAVADEIRA (CAPACIDADE DA CAÇAMBA DA RETRO: 0,26 M³ / POTÊNCIA: 88 HP), LARGURA DE 0,8 A 1,5 M, PROFUNDIDADE ATÉ 1,5 M, COM SOLO ARGILO-ARENOSO. AF_05/2016</t>
  </si>
  <si>
    <t>MOVT - MOVIMENTO DE TERRA</t>
  </si>
  <si>
    <t xml:space="preserve"> 100974 </t>
  </si>
  <si>
    <t>CARGA, MANOBRA E DESCARGA DE SOLOS E MATERIAIS GRANULARES EM CAMINHÃO BASCULANTE 10 M³ - CARGA COM PÁ CARREGADEIRA (CAÇAMBA DE 1,7 A 2,8 M³ / 128 HP) E DESCARGA LIVRE (UNIDADE: M3). AF_07/2020</t>
  </si>
  <si>
    <t xml:space="preserve"> 84013 </t>
  </si>
  <si>
    <t>ESCAVADEIRA HIDRÁULICA SOBRE ESTEIRAS, CAÇAMBA 0,80 M3, PESO OPERACIONAL 17,8 T, POTÊNCIA LÍQUIDA 110 HP - CHI DIURNO. AF_10/2014</t>
  </si>
  <si>
    <t>CHOR - CUSTOS HORÁRIOS DE MÁQUINAS E EQUIPAMENTOS</t>
  </si>
  <si>
    <t>CHI</t>
  </si>
  <si>
    <t xml:space="preserve"> 90991 </t>
  </si>
  <si>
    <t>ESCAVADEIRA HIDRÁULICA SOBRE ESTEIRAS, CAÇAMBA 0,80 M3, PESO OPERACIONAL 17,8 T, POTÊNCIA LÍQUIDA 110 HP - CHP DIURNO. AF_10/2014</t>
  </si>
  <si>
    <t>CHP</t>
  </si>
  <si>
    <t xml:space="preserve"> 88316 </t>
  </si>
  <si>
    <t>SERVENTE COM ENCARGOS COMPLEMENTARES</t>
  </si>
  <si>
    <t xml:space="preserve"> 88294 </t>
  </si>
  <si>
    <t>OPERADOR DE ESCAVADEIRA COM ENCARGOS COMPLEMENTARES</t>
  </si>
  <si>
    <t>DROP - DRENAGEM/OBRAS DE CONTENÇÃO / POÇOS DE VISITA E CAIXAS</t>
  </si>
  <si>
    <t xml:space="preserve"> 88309 </t>
  </si>
  <si>
    <t>PEDREIRO COM ENCARGOS COMPLEMENTARES</t>
  </si>
  <si>
    <t xml:space="preserve"> 87316 </t>
  </si>
  <si>
    <t>ARGAMASSA TRAÇO 1:4 (EM VOLUME DE CIMENTO E AREIA GROSSA ÚMIDA) PARA CHAPISCO CONVENCIONAL, PREPARO MECÂNICO COM BETONEIRA 400 L. AF_08/2019</t>
  </si>
  <si>
    <t>Insumo</t>
  </si>
  <si>
    <t xml:space="preserve"> 00004730 </t>
  </si>
  <si>
    <t>PEDRA DE MAO OU PEDRA RACHAO PARA ARRIMO/FUNDACAO (POSTO PEDREIRA/FORNECEDOR, SEM FRETE)</t>
  </si>
  <si>
    <t>Material</t>
  </si>
  <si>
    <t xml:space="preserve"> ARM-AÇO-020 </t>
  </si>
  <si>
    <t>CORTE, DOBRA E MONTAGEM DE AÇO CA-50/60</t>
  </si>
  <si>
    <t xml:space="preserve"> EST-CON-095 </t>
  </si>
  <si>
    <t>FORNECIMENTO DE CONCRETO ESTRUTURAL, USINADO, COM FCK 40 MPA, INCLUSIVE LANÇAMENTO, ADENSAMENTO E ACABAMENTO</t>
  </si>
  <si>
    <t xml:space="preserve"> EST-FOR-020 </t>
  </si>
  <si>
    <t>FORMA E DESFORMA DE COMPENSADO RESINADO, ESP. 14MM, REAPROVEITAMENTO (3X), EXCLUSIVE ESCORAMENTO</t>
  </si>
  <si>
    <t xml:space="preserve"> DAC-35-01 </t>
  </si>
  <si>
    <t xml:space="preserve"> ED-8398 </t>
  </si>
  <si>
    <t>FORMA E DESFORMA DE COMPENSADO PLASTIFICADO, ESP. 12MM, REAPROVEITAMENTO (3X), EXCLUSIVE ESCORAMENTO</t>
  </si>
  <si>
    <t xml:space="preserve"> FUN-CON-045 </t>
  </si>
  <si>
    <t>FORNECIMENTO DE CONCRETO ESTRUTURAL, PREPARADO EM OBRA COM BETONEIRA, COM FCK 20 MPA, INCLUSIVE LANÇAMENTO, ADENSAMENTO E ACABAMENTO (FUNDAÇÃO)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</si>
  <si>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</si>
  <si>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</si>
  <si>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</si>
  <si>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</si>
  <si>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>FUES - FUNDAÇÕES E ESTRUTURAS</t>
  </si>
  <si>
    <t xml:space="preserve"> 6259 </t>
  </si>
  <si>
    <t>CAMINHÃO PIPA 6.000 L, PESO BRUTO TOTAL 13.000 KG, DISTÂNCIA ENTRE EIXOS 4,80 M, POTÊNCIA 189 CV INCLUSIVE TANQUE DE AÇO PARA TRANSPORTE DE ÁGUA, CAPACIDADE 6 M3 - CHP DIURNO. AF_06/2014</t>
  </si>
  <si>
    <t xml:space="preserve"> 6260 </t>
  </si>
  <si>
    <t>CAMINHÃO PIPA 6.000 L, PESO BRUTO TOTAL 13.000 KG, DISTÂNCIA ENTRE EIXOS 4,80 M, POTÊNCIA 189 CV INCLUSIVE TANQUE DE AÇO PARA TRANSPORTE DE ÁGUA, CAPACIDADE 6 M3 - CHI DIURNO. AF_06/2014</t>
  </si>
  <si>
    <t xml:space="preserve"> 00000367 </t>
  </si>
  <si>
    <t>AREIA GROSSA - POSTO JAZIDA/FORNECEDOR (RETIRADO NA JAZIDA, SEM TRANSPORTE)</t>
  </si>
  <si>
    <t>DRE</t>
  </si>
  <si>
    <t xml:space="preserve"> ALV-TIJ-010 </t>
  </si>
  <si>
    <t>ALVENARIA DE VEDAÇÃO COM TIJOLO MACIÇO REQUEIMADO, ESP. 20CM, PARA REVESTIMENTO, INCLUSIVE ARGAMASSA PARA ASSENTAMENTO</t>
  </si>
  <si>
    <t xml:space="preserve"> AUX-ARG-010 </t>
  </si>
  <si>
    <t>ARGAMASSA, TRAÇO 1:3 (CIMENTO E AREIA), PREPARO MECÂNICO</t>
  </si>
  <si>
    <t xml:space="preserve"> AUX-CON-040 </t>
  </si>
  <si>
    <t>CONCRETO ESTRUTURAL, PREPARADO EM OBRA COM BETONEIRA, CONTROLE "B", COM FCK 20 MPA, BRITA Nº (1 E 2), CONSISTÊNCIA PARA VIBRAÇÃO (FABRICAÇÃO)</t>
  </si>
  <si>
    <t xml:space="preserve"> TER-ESC-035 </t>
  </si>
  <si>
    <t>ESCAVAÇÃO MANUAL DE VALAS H &lt;= 1,50 M</t>
  </si>
  <si>
    <t xml:space="preserve"> FUN-FOR-005 </t>
  </si>
  <si>
    <t>FORMA E DESFORMA DE TÁBUA E SARRAFO, REAPROVEITAMENTO (3X) (FUNDAÇÃO)</t>
  </si>
  <si>
    <t xml:space="preserve"> MAO-OFC-075 </t>
  </si>
  <si>
    <t>HORA</t>
  </si>
  <si>
    <t xml:space="preserve"> MAO-AJD-040 </t>
  </si>
  <si>
    <t xml:space="preserve"> TRA-CAM-005 </t>
  </si>
  <si>
    <t>TRANSPORTE DE MATERIAL DE QUALQUER NATUREZA EM CAMINHÃO DMT &lt;= 1 KM (DENTRO DO PERÍMETRO URBANO)</t>
  </si>
  <si>
    <t xml:space="preserve"> AUX-LAN-005 </t>
  </si>
  <si>
    <t>TRANSPORTE, LANÇAMENTO E ADENSAMENTO E ACABAMENTO DE CONCRETO EM FUNDAÇÃO/RADIER</t>
  </si>
  <si>
    <t xml:space="preserve"> MATED- 12823 </t>
  </si>
  <si>
    <t>CANTONEIRA PARA BOCA DE LOBO EM F°F°</t>
  </si>
  <si>
    <t xml:space="preserve"> MATED- 12826 </t>
  </si>
  <si>
    <t>CONJUNTO QUADRO E GRELHA DE FERRO FUNDIDO P= 199KG PARA BOCA DE LOBO</t>
  </si>
  <si>
    <t>Composições Auxiliares</t>
  </si>
  <si>
    <t xml:space="preserve"> 88262 </t>
  </si>
  <si>
    <t>CARPINTEIRO DE FORMAS COM ENCARGOS COMPLEMENTARES</t>
  </si>
  <si>
    <t xml:space="preserve"> 00004448 </t>
  </si>
  <si>
    <t>VIGA *7,5 X 15 CM EM PINUS, MISTA OU EQUIVALENTE DA REGIAO - BRUTA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</si>
  <si>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</si>
  <si>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</si>
  <si>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</si>
  <si>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</si>
  <si>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>Valor  Unit</t>
  </si>
  <si>
    <t>Peso Acumulado (%)</t>
  </si>
  <si>
    <t xml:space="preserve"> 724,99</t>
  </si>
  <si>
    <t>URBA - URBANIZAÇÃO</t>
  </si>
  <si>
    <t xml:space="preserve"> 450,0</t>
  </si>
  <si>
    <t xml:space="preserve"> 2.520,0</t>
  </si>
  <si>
    <t xml:space="preserve"> 264,0</t>
  </si>
  <si>
    <t xml:space="preserve"> 2.658,67</t>
  </si>
  <si>
    <t xml:space="preserve"> 1,0</t>
  </si>
  <si>
    <t xml:space="preserve"> 7,3</t>
  </si>
  <si>
    <t xml:space="preserve"> 2.441,43</t>
  </si>
  <si>
    <t xml:space="preserve"> 75,0</t>
  </si>
  <si>
    <t xml:space="preserve"> 10,15</t>
  </si>
  <si>
    <t xml:space="preserve"> 12,0</t>
  </si>
  <si>
    <t>ESCO - ESCORAMENTO</t>
  </si>
  <si>
    <t xml:space="preserve"> 104,7</t>
  </si>
  <si>
    <t xml:space="preserve"> 6,0</t>
  </si>
  <si>
    <t xml:space="preserve"> 7,0</t>
  </si>
  <si>
    <t xml:space="preserve"> 3,0</t>
  </si>
  <si>
    <t>PAVI - PAVIMENTAÇÃO</t>
  </si>
  <si>
    <t xml:space="preserve"> 14,63</t>
  </si>
  <si>
    <t xml:space="preserve"> 5,83</t>
  </si>
  <si>
    <t xml:space="preserve"> 0,50</t>
  </si>
  <si>
    <t xml:space="preserve"> 192,29</t>
  </si>
  <si>
    <t xml:space="preserve"> 228,32</t>
  </si>
  <si>
    <t xml:space="preserve"> 0,45</t>
  </si>
  <si>
    <t xml:space="preserve"> 1.227,07</t>
  </si>
  <si>
    <t xml:space="preserve"> 0,42</t>
  </si>
  <si>
    <t>ASTU - ASSENTAMENTO DE TUBOS E PECAS</t>
  </si>
  <si>
    <t xml:space="preserve"> 0,38</t>
  </si>
  <si>
    <t xml:space="preserve"> 154,0</t>
  </si>
  <si>
    <t xml:space="preserve"> 0,36</t>
  </si>
  <si>
    <t xml:space="preserve"> 2,0</t>
  </si>
  <si>
    <t xml:space="preserve"> 0,35</t>
  </si>
  <si>
    <t xml:space="preserve"> 36,0</t>
  </si>
  <si>
    <t xml:space="preserve"> 9,0</t>
  </si>
  <si>
    <t xml:space="preserve"> 0,31</t>
  </si>
  <si>
    <t xml:space="preserve"> 70,43</t>
  </si>
  <si>
    <t xml:space="preserve"> 18,0</t>
  </si>
  <si>
    <t xml:space="preserve"> 211,2</t>
  </si>
  <si>
    <t xml:space="preserve"> 0,25</t>
  </si>
  <si>
    <t xml:space="preserve"> 0,24</t>
  </si>
  <si>
    <t xml:space="preserve"> 28,84</t>
  </si>
  <si>
    <t xml:space="preserve"> 0,21</t>
  </si>
  <si>
    <t xml:space="preserve"> 27,0</t>
  </si>
  <si>
    <t xml:space="preserve"> 0,19</t>
  </si>
  <si>
    <t xml:space="preserve"> 87,76</t>
  </si>
  <si>
    <t xml:space="preserve"> 135,0</t>
  </si>
  <si>
    <t xml:space="preserve"> 0,16</t>
  </si>
  <si>
    <t xml:space="preserve"> 16,0</t>
  </si>
  <si>
    <t xml:space="preserve"> 162,0</t>
  </si>
  <si>
    <t xml:space="preserve"> 0,14</t>
  </si>
  <si>
    <t xml:space="preserve"> 6,58</t>
  </si>
  <si>
    <t xml:space="preserve"> 20,5</t>
  </si>
  <si>
    <t xml:space="preserve"> 0,10</t>
  </si>
  <si>
    <t xml:space="preserve"> 1.317,0</t>
  </si>
  <si>
    <t xml:space="preserve"> 0,09</t>
  </si>
  <si>
    <t xml:space="preserve"> 43,88</t>
  </si>
  <si>
    <t xml:space="preserve"> 0,08</t>
  </si>
  <si>
    <t xml:space="preserve"> 26,55</t>
  </si>
  <si>
    <t xml:space="preserve"> 0,07</t>
  </si>
  <si>
    <t xml:space="preserve"> 2,05</t>
  </si>
  <si>
    <t xml:space="preserve"> 0,04</t>
  </si>
  <si>
    <t xml:space="preserve"> 99,92</t>
  </si>
  <si>
    <t xml:space="preserve"> 1,98</t>
  </si>
  <si>
    <t xml:space="preserve"> 99,99</t>
  </si>
  <si>
    <t xml:space="preserve"> 0,01</t>
  </si>
  <si>
    <t xml:space="preserve"> 100,00</t>
  </si>
  <si>
    <t>Total Por Etapa</t>
  </si>
  <si>
    <t>30 DIAS</t>
  </si>
  <si>
    <t>60 DIAS</t>
  </si>
  <si>
    <t>90 DIAS</t>
  </si>
  <si>
    <t>120 DIAS</t>
  </si>
  <si>
    <t>150 DIAS</t>
  </si>
  <si>
    <t>180 DIAS</t>
  </si>
  <si>
    <t xml:space="preserve"> 100,00%
 57.380,40</t>
  </si>
  <si>
    <t xml:space="preserve"> 15,00%
 8.607,06</t>
  </si>
  <si>
    <t xml:space="preserve"> 20,00%
 11.476,08</t>
  </si>
  <si>
    <t xml:space="preserve"> 100,00%
 33.288,45</t>
  </si>
  <si>
    <t xml:space="preserve"> 20,00%
 6.657,69</t>
  </si>
  <si>
    <t xml:space="preserve"> 15,00%
 4.993,27</t>
  </si>
  <si>
    <t xml:space="preserve"> 100,00%
 11.091,73</t>
  </si>
  <si>
    <t xml:space="preserve"> 20,00%
 2.218,35</t>
  </si>
  <si>
    <t xml:space="preserve"> 15,00%
 1.663,76</t>
  </si>
  <si>
    <t xml:space="preserve"> 100,00%
 757,28</t>
  </si>
  <si>
    <t xml:space="preserve"> 100,00%
 67.431,06</t>
  </si>
  <si>
    <t xml:space="preserve"> 15,00%
 10.114,66</t>
  </si>
  <si>
    <t xml:space="preserve"> 20,00%
 13.486,21</t>
  </si>
  <si>
    <t xml:space="preserve"> 100,00%
 78.646,87</t>
  </si>
  <si>
    <t xml:space="preserve"> 20,00%
 15.729,37</t>
  </si>
  <si>
    <t xml:space="preserve"> 100,00%
 40.263,60</t>
  </si>
  <si>
    <t xml:space="preserve"> 15,00%
 6.039,54</t>
  </si>
  <si>
    <t xml:space="preserve"> 20,00%
 8.052,72</t>
  </si>
  <si>
    <t>Porcentagem</t>
  </si>
  <si>
    <t>Custo</t>
  </si>
  <si>
    <t>Porcentagem Acumulado</t>
  </si>
  <si>
    <t>Custo Acumulado</t>
  </si>
  <si>
    <t>ASSENTAMENTO DE TUBO DE PEAD DN 500MM</t>
  </si>
  <si>
    <t>8.2.7</t>
  </si>
  <si>
    <t>MONGE PARA BACIA DE RETENÇÃO</t>
  </si>
  <si>
    <t xml:space="preserve"> DAC-84-03 </t>
  </si>
  <si>
    <t>ASSENTAMENTO DE TUBO DE PEAD CORRUGADO DE DUPLA PAREDE PARA REDE COLETORA DE PLUVIAL, DN 500 MM, JUNTA ELÁSTICA INTEGRADA (NÃO INCLUI FORNECIMENTO). AF_01/2021</t>
  </si>
  <si>
    <t xml:space="preserve"> 8.2.7 </t>
  </si>
  <si>
    <t xml:space="preserve"> 1,37</t>
  </si>
  <si>
    <t xml:space="preserve"> 1,18</t>
  </si>
  <si>
    <t xml:space="preserve"> 1,02</t>
  </si>
  <si>
    <t xml:space="preserve"> 0,59</t>
  </si>
  <si>
    <t xml:space="preserve"> 0,51</t>
  </si>
  <si>
    <t xml:space="preserve"> 0,43</t>
  </si>
  <si>
    <t xml:space="preserve"> 98,11</t>
  </si>
  <si>
    <t xml:space="preserve"> 0,17</t>
  </si>
  <si>
    <t xml:space="preserve"> 98,66</t>
  </si>
  <si>
    <t xml:space="preserve"> 98,82</t>
  </si>
  <si>
    <t xml:space="preserve"> 0,15</t>
  </si>
  <si>
    <t xml:space="preserve"> 99,11</t>
  </si>
  <si>
    <t xml:space="preserve"> 99,35</t>
  </si>
  <si>
    <t xml:space="preserve"> 99,44</t>
  </si>
  <si>
    <t xml:space="preserve"> 99,62</t>
  </si>
  <si>
    <t xml:space="preserve"> 99,70</t>
  </si>
  <si>
    <t xml:space="preserve"> 99,77</t>
  </si>
  <si>
    <t xml:space="preserve"> 99,84</t>
  </si>
  <si>
    <t xml:space="preserve"> 0,05</t>
  </si>
  <si>
    <t xml:space="preserve"> 99,88</t>
  </si>
  <si>
    <t xml:space="preserve"> 99,96</t>
  </si>
  <si>
    <t xml:space="preserve"> 0,03</t>
  </si>
  <si>
    <t>Composições Analíticas com Preço Unitário</t>
  </si>
  <si>
    <t>CIMBRAMENTO-ESCORAMENTO DE FORMAS, COM MADEIRA 3A QUALIDADE, NÃO APARELHADA, APROVEITAMENTO TABUAS 3X E PRUMOS 4X</t>
  </si>
  <si>
    <t>m3</t>
  </si>
  <si>
    <t xml:space="preserve"> 88246 </t>
  </si>
  <si>
    <t>ASSENTADOR DE TUBOS COM ENCARGOS COMPLEMENTARES</t>
  </si>
  <si>
    <t xml:space="preserve"> 00020078 </t>
  </si>
  <si>
    <t>PASTA LUBRIFICANTE PARA TUBOS E CONEXOES COM JUNTA ELASTICA, EMBALAGEM DE *400* GR (USO EM PVC, ACO, POLIETILENO E OUTROS)</t>
  </si>
  <si>
    <t>Área de pavimento para bota fora</t>
  </si>
  <si>
    <t>ESCORAMENTO DE VALA TIPO PONTALETEAMENTO</t>
  </si>
  <si>
    <t xml:space="preserve"> 100,00%
 12.926,68</t>
  </si>
  <si>
    <t xml:space="preserve"> 20,00%
 2.585,34</t>
  </si>
  <si>
    <t xml:space="preserve"> 15,00%
 1.939,00</t>
  </si>
  <si>
    <t xml:space="preserve"> 100,00%
 11.974,31</t>
  </si>
  <si>
    <t xml:space="preserve"> 25,00%
 2.993,58</t>
  </si>
  <si>
    <t>SINAPI - 09/2021 - Minas Gerais 
SETOP - 07/2021 - Minas Gerais</t>
  </si>
  <si>
    <t xml:space="preserve"> 79,40</t>
  </si>
  <si>
    <t xml:space="preserve"> 57.564,20</t>
  </si>
  <si>
    <t xml:space="preserve"> 14,92</t>
  </si>
  <si>
    <t xml:space="preserve"> 117,86</t>
  </si>
  <si>
    <t xml:space="preserve"> 53.037,00</t>
  </si>
  <si>
    <t xml:space="preserve"> 13,74</t>
  </si>
  <si>
    <t xml:space="preserve"> 28,66</t>
  </si>
  <si>
    <t xml:space="preserve"> 18,33</t>
  </si>
  <si>
    <t xml:space="preserve"> 46.191,60</t>
  </si>
  <si>
    <t xml:space="preserve"> 11,97</t>
  </si>
  <si>
    <t xml:space="preserve"> 40,63</t>
  </si>
  <si>
    <t xml:space="preserve"> 112,88</t>
  </si>
  <si>
    <t xml:space="preserve"> 29.800,32</t>
  </si>
  <si>
    <t xml:space="preserve"> 7,72</t>
  </si>
  <si>
    <t xml:space="preserve"> 48,35</t>
  </si>
  <si>
    <t xml:space="preserve"> 15.456,06</t>
  </si>
  <si>
    <t xml:space="preserve"> 1,73</t>
  </si>
  <si>
    <t xml:space="preserve"> 26.738,98</t>
  </si>
  <si>
    <t xml:space="preserve"> 6,93</t>
  </si>
  <si>
    <t xml:space="preserve"> 55,28</t>
  </si>
  <si>
    <t xml:space="preserve"> 9,17</t>
  </si>
  <si>
    <t xml:space="preserve"> 24.380,00</t>
  </si>
  <si>
    <t xml:space="preserve"> 6,32</t>
  </si>
  <si>
    <t xml:space="preserve"> 61,60</t>
  </si>
  <si>
    <t xml:space="preserve"> 15.841,32</t>
  </si>
  <si>
    <t xml:space="preserve"> 4,10</t>
  </si>
  <si>
    <t xml:space="preserve"> 65,70</t>
  </si>
  <si>
    <t xml:space="preserve"> 13.990,93</t>
  </si>
  <si>
    <t xml:space="preserve"> 3,63</t>
  </si>
  <si>
    <t xml:space="preserve"> 69,33</t>
  </si>
  <si>
    <t xml:space="preserve"> 1.684,00</t>
  </si>
  <si>
    <t xml:space="preserve"> 12.293,20</t>
  </si>
  <si>
    <t xml:space="preserve"> 3,19</t>
  </si>
  <si>
    <t xml:space="preserve"> 72,51</t>
  </si>
  <si>
    <t xml:space="preserve"> 4,90</t>
  </si>
  <si>
    <t xml:space="preserve"> 11.963,00</t>
  </si>
  <si>
    <t xml:space="preserve"> 3,10</t>
  </si>
  <si>
    <t xml:space="preserve"> 75,61</t>
  </si>
  <si>
    <t xml:space="preserve"> 133,62</t>
  </si>
  <si>
    <t xml:space="preserve"> 10.021,50</t>
  </si>
  <si>
    <t xml:space="preserve"> 2,60</t>
  </si>
  <si>
    <t xml:space="preserve"> 78,21</t>
  </si>
  <si>
    <t xml:space="preserve"> 628,57</t>
  </si>
  <si>
    <t xml:space="preserve"> 6.379,98</t>
  </si>
  <si>
    <t xml:space="preserve"> 1,65</t>
  </si>
  <si>
    <t xml:space="preserve"> 79,87</t>
  </si>
  <si>
    <t xml:space="preserve"> 515,00</t>
  </si>
  <si>
    <t xml:space="preserve"> 6.180,00</t>
  </si>
  <si>
    <t xml:space="preserve"> 1,60</t>
  </si>
  <si>
    <t xml:space="preserve"> 81,47</t>
  </si>
  <si>
    <t xml:space="preserve"> 5.292,80</t>
  </si>
  <si>
    <t xml:space="preserve"> 82,84</t>
  </si>
  <si>
    <t xml:space="preserve"> 50,14</t>
  </si>
  <si>
    <t xml:space="preserve"> 5.249,65</t>
  </si>
  <si>
    <t xml:space="preserve"> 1,36</t>
  </si>
  <si>
    <t xml:space="preserve"> 84,20</t>
  </si>
  <si>
    <t xml:space="preserve"> 758,21</t>
  </si>
  <si>
    <t xml:space="preserve"> 4.549,26</t>
  </si>
  <si>
    <t xml:space="preserve"> 85,38</t>
  </si>
  <si>
    <t xml:space="preserve"> 4.101,78</t>
  </si>
  <si>
    <t xml:space="preserve"> 1,06</t>
  </si>
  <si>
    <t xml:space="preserve"> 86,44</t>
  </si>
  <si>
    <t xml:space="preserve"> 561,60</t>
  </si>
  <si>
    <t xml:space="preserve"> 3.931,20</t>
  </si>
  <si>
    <t xml:space="preserve"> 87,46</t>
  </si>
  <si>
    <t xml:space="preserve"> 617,56</t>
  </si>
  <si>
    <t xml:space="preserve"> 3.705,36</t>
  </si>
  <si>
    <t xml:space="preserve"> 0,96</t>
  </si>
  <si>
    <t xml:space="preserve"> 88,42</t>
  </si>
  <si>
    <t xml:space="preserve"> 1.123,20</t>
  </si>
  <si>
    <t xml:space="preserve"> 3.369,60</t>
  </si>
  <si>
    <t xml:space="preserve"> 0,87</t>
  </si>
  <si>
    <t xml:space="preserve"> 89,29</t>
  </si>
  <si>
    <t xml:space="preserve"> 101571 </t>
  </si>
  <si>
    <t>ESCORAMENTO DE VALA, TIPO PONTALETEAMENTO, COM PROFUNDIDADE DE 0 A 1,5 M, LARGURA MAIOR OU IGUAL A 1,5 M E MENOR QUE 2,5 M. AF_08/2020</t>
  </si>
  <si>
    <t xml:space="preserve"> 104,77</t>
  </si>
  <si>
    <t xml:space="preserve"> 28,86</t>
  </si>
  <si>
    <t xml:space="preserve"> 3.023,66</t>
  </si>
  <si>
    <t xml:space="preserve"> 0,78</t>
  </si>
  <si>
    <t xml:space="preserve"> 90,08</t>
  </si>
  <si>
    <t xml:space="preserve"> 457,14</t>
  </si>
  <si>
    <t xml:space="preserve"> 6,37</t>
  </si>
  <si>
    <t xml:space="preserve"> 2.911,98</t>
  </si>
  <si>
    <t xml:space="preserve"> 0,75</t>
  </si>
  <si>
    <t xml:space="preserve"> 90,83</t>
  </si>
  <si>
    <t xml:space="preserve"> 2.628,43</t>
  </si>
  <si>
    <t xml:space="preserve"> 2.680,99</t>
  </si>
  <si>
    <t xml:space="preserve"> 0,69</t>
  </si>
  <si>
    <t xml:space="preserve"> 91,53</t>
  </si>
  <si>
    <t xml:space="preserve"> 172,18</t>
  </si>
  <si>
    <t xml:space="preserve"> 2.518,99</t>
  </si>
  <si>
    <t xml:space="preserve"> 0,65</t>
  </si>
  <si>
    <t xml:space="preserve"> 92,18</t>
  </si>
  <si>
    <t xml:space="preserve"> 388,44</t>
  </si>
  <si>
    <t xml:space="preserve"> 2.264,60</t>
  </si>
  <si>
    <t xml:space="preserve"> 92,76</t>
  </si>
  <si>
    <t xml:space="preserve"> 1.953,24</t>
  </si>
  <si>
    <t xml:space="preserve"> 93,27</t>
  </si>
  <si>
    <t xml:space="preserve"> 10,08</t>
  </si>
  <si>
    <t xml:space="preserve"> 1.938,28</t>
  </si>
  <si>
    <t xml:space="preserve"> 93,77</t>
  </si>
  <si>
    <t xml:space="preserve"> 7,59</t>
  </si>
  <si>
    <t xml:space="preserve"> 1.732,94</t>
  </si>
  <si>
    <t xml:space="preserve"> 94,22</t>
  </si>
  <si>
    <t xml:space="preserve"> 1,34</t>
  </si>
  <si>
    <t xml:space="preserve"> 1.644,27</t>
  </si>
  <si>
    <t xml:space="preserve"> 94,65</t>
  </si>
  <si>
    <t xml:space="preserve"> 1.627,62</t>
  </si>
  <si>
    <t xml:space="preserve"> 95,07</t>
  </si>
  <si>
    <t xml:space="preserve"> 144,70</t>
  </si>
  <si>
    <t xml:space="preserve"> 1.468,70</t>
  </si>
  <si>
    <t xml:space="preserve"> 95,45</t>
  </si>
  <si>
    <t xml:space="preserve"> 9,04</t>
  </si>
  <si>
    <t xml:space="preserve"> 1.392,16</t>
  </si>
  <si>
    <t xml:space="preserve"> 95,81</t>
  </si>
  <si>
    <t xml:space="preserve"> 680,00</t>
  </si>
  <si>
    <t xml:space="preserve"> 1.360,00</t>
  </si>
  <si>
    <t xml:space="preserve"> 96,16</t>
  </si>
  <si>
    <t xml:space="preserve"> 35,86</t>
  </si>
  <si>
    <t xml:space="preserve"> 1.290,96</t>
  </si>
  <si>
    <t xml:space="preserve"> 0,33</t>
  </si>
  <si>
    <t xml:space="preserve"> 96,50</t>
  </si>
  <si>
    <t xml:space="preserve"> 132,77</t>
  </si>
  <si>
    <t xml:space="preserve"> 1.194,93</t>
  </si>
  <si>
    <t xml:space="preserve"> 96,81</t>
  </si>
  <si>
    <t xml:space="preserve"> 16,93</t>
  </si>
  <si>
    <t xml:space="preserve"> 1.192,37</t>
  </si>
  <si>
    <t xml:space="preserve"> 97,12</t>
  </si>
  <si>
    <t xml:space="preserve"> 63,23</t>
  </si>
  <si>
    <t xml:space="preserve"> 1.138,14</t>
  </si>
  <si>
    <t xml:space="preserve"> 0,29</t>
  </si>
  <si>
    <t xml:space="preserve"> 97,41</t>
  </si>
  <si>
    <t xml:space="preserve"> 4,60</t>
  </si>
  <si>
    <t xml:space="preserve"> 971,52</t>
  </si>
  <si>
    <t xml:space="preserve"> 97,66</t>
  </si>
  <si>
    <t xml:space="preserve"> 51,07</t>
  </si>
  <si>
    <t xml:space="preserve"> 919,26</t>
  </si>
  <si>
    <t xml:space="preserve"> 97,90</t>
  </si>
  <si>
    <t xml:space="preserve"> 28,20</t>
  </si>
  <si>
    <t xml:space="preserve"> 813,28</t>
  </si>
  <si>
    <t xml:space="preserve"> 27,52</t>
  </si>
  <si>
    <t xml:space="preserve"> 743,04</t>
  </si>
  <si>
    <t xml:space="preserve"> 98,31</t>
  </si>
  <si>
    <t xml:space="preserve"> 8,39</t>
  </si>
  <si>
    <t xml:space="preserve"> 736,30</t>
  </si>
  <si>
    <t xml:space="preserve"> 98,50</t>
  </si>
  <si>
    <t xml:space="preserve"> 4,75</t>
  </si>
  <si>
    <t xml:space="preserve"> 641,25</t>
  </si>
  <si>
    <t xml:space="preserve"> 38,10</t>
  </si>
  <si>
    <t xml:space="preserve"> 609,60</t>
  </si>
  <si>
    <t xml:space="preserve"> 3,48</t>
  </si>
  <si>
    <t xml:space="preserve"> 563,76</t>
  </si>
  <si>
    <t xml:space="preserve"> 98,97</t>
  </si>
  <si>
    <t xml:space="preserve"> 84,09</t>
  </si>
  <si>
    <t xml:space="preserve"> 553,31</t>
  </si>
  <si>
    <t xml:space="preserve"> 526,57</t>
  </si>
  <si>
    <t xml:space="preserve"> 99,25</t>
  </si>
  <si>
    <t xml:space="preserve"> 19,13</t>
  </si>
  <si>
    <t xml:space="preserve"> 392,16</t>
  </si>
  <si>
    <t xml:space="preserve"> 0,28</t>
  </si>
  <si>
    <t xml:space="preserve"> 368,76</t>
  </si>
  <si>
    <t xml:space="preserve"> 8,13</t>
  </si>
  <si>
    <t xml:space="preserve"> 356,74</t>
  </si>
  <si>
    <t xml:space="preserve"> 99,54</t>
  </si>
  <si>
    <t xml:space="preserve"> 317,77</t>
  </si>
  <si>
    <t xml:space="preserve"> 316,56</t>
  </si>
  <si>
    <t xml:space="preserve"> 10,26</t>
  </si>
  <si>
    <t xml:space="preserve"> 272,40</t>
  </si>
  <si>
    <t xml:space="preserve"> 123,58</t>
  </si>
  <si>
    <t xml:space="preserve"> 253,33</t>
  </si>
  <si>
    <t xml:space="preserve"> 19,39</t>
  </si>
  <si>
    <t xml:space="preserve"> 174,51</t>
  </si>
  <si>
    <t xml:space="preserve"> 76,92</t>
  </si>
  <si>
    <t xml:space="preserve"> 152,30</t>
  </si>
  <si>
    <t xml:space="preserve"> 1,83</t>
  </si>
  <si>
    <t xml:space="preserve"> 137,25</t>
  </si>
  <si>
    <t xml:space="preserve"> 17,53</t>
  </si>
  <si>
    <t xml:space="preserve"> 127,96</t>
  </si>
  <si>
    <t xml:space="preserve"> 40,50</t>
  </si>
  <si>
    <t xml:space="preserve"> 9.9 </t>
  </si>
  <si>
    <t xml:space="preserve"> 100,00%
 164.935,33</t>
  </si>
  <si>
    <t xml:space="preserve"> 15,00%
 24.740,30</t>
  </si>
  <si>
    <t xml:space="preserve"> 20,00%
 32.987,07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</si>
</sst>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\ %"/>
    <numFmt numFmtId="165" formatCode="#,##0.0000000"/>
  </numFmts>
  <fonts count="39" x14ac:knownFonts="1">
    <font>
      <sz val="11"/>
      <name val="Arial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u/>
      <sz val="11"/>
      <color theme="10"/>
      <name val="Arial"/>
      <family val="1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8"/>
      <color theme="0" tint="-0.249977111117893"/>
      <name val="Calibri"/>
      <family val="2"/>
      <scheme val="minor"/>
    </font>
    <font>
      <sz val="8"/>
      <color theme="0" tint="-0.249977111117893"/>
      <name val="Arial"/>
      <family val="1"/>
    </font>
    <font>
      <sz val="8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2"/>
      <name val="Arial"/>
      <family val="1"/>
    </font>
    <font>
      <sz val="12"/>
      <name val="Arial"/>
      <family val="1"/>
    </font>
    <font>
      <b/>
      <sz val="14"/>
      <name val="Arial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39">
    <border>
      <left/>
      <right/>
      <top/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 style="dashDotDot">
        <color theme="5" tint="0.59996337778862885"/>
      </left>
      <right style="dashDotDot">
        <color theme="5" tint="0.59996337778862885"/>
      </right>
      <top style="medium">
        <color theme="5" tint="-0.24994659260841701"/>
      </top>
      <bottom/>
      <diagonal/>
    </border>
    <border>
      <left style="dashDotDot">
        <color theme="5" tint="0.59996337778862885"/>
      </left>
      <right style="dashDotDot">
        <color theme="5" tint="0.59996337778862885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ck">
        <color theme="5" tint="-0.24994659260841701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/>
      <diagonal/>
    </border>
    <border>
      <left/>
      <right style="thin">
        <color theme="5" tint="-0.24994659260841701"/>
      </right>
      <top style="thick">
        <color theme="5" tint="-0.24994659260841701"/>
      </top>
      <bottom/>
      <diagonal/>
    </border>
    <border>
      <left/>
      <right/>
      <top/>
      <bottom style="thick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69">
    <xf numFmtId="0" fontId="0" fillId="0" borderId="0" xfId="0"/>
    <xf numFmtId="0" fontId="6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4" fontId="6" fillId="2" borderId="10" xfId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3" fillId="5" borderId="0" xfId="0" applyFont="1" applyFill="1" applyAlignment="1">
      <alignment horizontal="center" vertical="top" wrapText="1"/>
    </xf>
    <xf numFmtId="0" fontId="13" fillId="5" borderId="0" xfId="0" applyFont="1" applyFill="1" applyAlignment="1">
      <alignment horizontal="right" vertical="top" wrapText="1"/>
    </xf>
    <xf numFmtId="0" fontId="12" fillId="5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4" fillId="2" borderId="8" xfId="2" applyFill="1" applyBorder="1" applyAlignment="1">
      <alignment vertical="center" wrapText="1"/>
    </xf>
    <xf numFmtId="44" fontId="6" fillId="2" borderId="8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2" fontId="22" fillId="2" borderId="0" xfId="0" applyNumberFormat="1" applyFont="1" applyFill="1" applyAlignment="1">
      <alignment vertical="center"/>
    </xf>
    <xf numFmtId="0" fontId="8" fillId="4" borderId="6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 wrapText="1"/>
    </xf>
    <xf numFmtId="14" fontId="7" fillId="2" borderId="14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left" vertical="top" wrapText="1"/>
    </xf>
    <xf numFmtId="10" fontId="7" fillId="2" borderId="16" xfId="3" applyNumberFormat="1" applyFont="1" applyFill="1" applyBorder="1" applyAlignment="1">
      <alignment horizontal="left" vertical="center"/>
    </xf>
    <xf numFmtId="10" fontId="7" fillId="2" borderId="19" xfId="3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top" wrapText="1"/>
    </xf>
    <xf numFmtId="0" fontId="5" fillId="2" borderId="20" xfId="0" applyFont="1" applyFill="1" applyBorder="1" applyAlignment="1">
      <alignment vertical="top" wrapText="1"/>
    </xf>
    <xf numFmtId="2" fontId="6" fillId="2" borderId="23" xfId="0" applyNumberFormat="1" applyFont="1" applyFill="1" applyBorder="1" applyAlignment="1">
      <alignment vertical="center"/>
    </xf>
    <xf numFmtId="14" fontId="7" fillId="2" borderId="9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right" vertical="center"/>
    </xf>
    <xf numFmtId="2" fontId="22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2" fontId="20" fillId="2" borderId="0" xfId="0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right" vertical="center"/>
    </xf>
    <xf numFmtId="2" fontId="24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2" fontId="23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center"/>
    </xf>
    <xf numFmtId="2" fontId="19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2" fontId="20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44" fontId="7" fillId="3" borderId="6" xfId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22" fillId="2" borderId="0" xfId="0" applyFont="1" applyFill="1" applyAlignment="1">
      <alignment vertical="center"/>
    </xf>
    <xf numFmtId="2" fontId="18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left" vertical="center"/>
    </xf>
    <xf numFmtId="10" fontId="6" fillId="2" borderId="0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18" fillId="2" borderId="33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left" vertical="top" wrapText="1"/>
    </xf>
    <xf numFmtId="0" fontId="0" fillId="0" borderId="35" xfId="0" applyBorder="1"/>
    <xf numFmtId="2" fontId="0" fillId="0" borderId="35" xfId="0" applyNumberFormat="1" applyBorder="1"/>
    <xf numFmtId="0" fontId="0" fillId="0" borderId="35" xfId="0" applyFill="1" applyBorder="1"/>
    <xf numFmtId="0" fontId="26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right" vertical="center"/>
    </xf>
    <xf numFmtId="0" fontId="26" fillId="2" borderId="4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vertical="center"/>
    </xf>
    <xf numFmtId="0" fontId="26" fillId="2" borderId="33" xfId="0" applyFont="1" applyFill="1" applyBorder="1" applyAlignment="1">
      <alignment horizontal="left" vertical="center"/>
    </xf>
    <xf numFmtId="0" fontId="26" fillId="2" borderId="33" xfId="0" applyFont="1" applyFill="1" applyBorder="1" applyAlignment="1">
      <alignment horizontal="right" vertical="center"/>
    </xf>
    <xf numFmtId="0" fontId="26" fillId="2" borderId="33" xfId="0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right" vertical="center"/>
    </xf>
    <xf numFmtId="0" fontId="28" fillId="4" borderId="6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left" vertical="center" wrapText="1"/>
    </xf>
    <xf numFmtId="2" fontId="32" fillId="2" borderId="0" xfId="0" applyNumberFormat="1" applyFont="1" applyFill="1" applyBorder="1" applyAlignment="1">
      <alignment horizontal="left" vertical="center"/>
    </xf>
    <xf numFmtId="2" fontId="26" fillId="2" borderId="0" xfId="0" applyNumberFormat="1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0" fontId="33" fillId="5" borderId="36" xfId="0" applyFont="1" applyFill="1" applyBorder="1" applyAlignment="1">
      <alignment horizontal="right" vertical="top" wrapText="1"/>
    </xf>
    <xf numFmtId="0" fontId="33" fillId="5" borderId="36" xfId="0" applyFont="1" applyFill="1" applyBorder="1" applyAlignment="1">
      <alignment horizontal="center" vertical="top" wrapText="1"/>
    </xf>
    <xf numFmtId="0" fontId="34" fillId="6" borderId="36" xfId="0" applyFont="1" applyFill="1" applyBorder="1" applyAlignment="1">
      <alignment horizontal="left" vertical="top" wrapText="1"/>
    </xf>
    <xf numFmtId="0" fontId="34" fillId="6" borderId="36" xfId="0" applyFont="1" applyFill="1" applyBorder="1" applyAlignment="1">
      <alignment horizontal="right" vertical="top" wrapText="1"/>
    </xf>
    <xf numFmtId="4" fontId="34" fillId="6" borderId="36" xfId="0" applyNumberFormat="1" applyFont="1" applyFill="1" applyBorder="1" applyAlignment="1">
      <alignment horizontal="right" vertical="top" wrapText="1"/>
    </xf>
    <xf numFmtId="164" fontId="34" fillId="6" borderId="36" xfId="0" applyNumberFormat="1" applyFont="1" applyFill="1" applyBorder="1" applyAlignment="1">
      <alignment horizontal="right" vertical="top" wrapText="1"/>
    </xf>
    <xf numFmtId="0" fontId="35" fillId="7" borderId="36" xfId="0" applyFont="1" applyFill="1" applyBorder="1" applyAlignment="1">
      <alignment horizontal="right" vertical="top" wrapText="1"/>
    </xf>
    <xf numFmtId="0" fontId="35" fillId="7" borderId="36" xfId="0" applyFont="1" applyFill="1" applyBorder="1" applyAlignment="1">
      <alignment horizontal="center" vertical="top" wrapText="1"/>
    </xf>
    <xf numFmtId="4" fontId="35" fillId="7" borderId="36" xfId="0" applyNumberFormat="1" applyFont="1" applyFill="1" applyBorder="1" applyAlignment="1">
      <alignment horizontal="right" vertical="top" wrapText="1"/>
    </xf>
    <xf numFmtId="164" fontId="35" fillId="7" borderId="36" xfId="0" applyNumberFormat="1" applyFont="1" applyFill="1" applyBorder="1" applyAlignment="1">
      <alignment horizontal="right" vertical="top" wrapText="1"/>
    </xf>
    <xf numFmtId="0" fontId="35" fillId="8" borderId="36" xfId="0" applyFont="1" applyFill="1" applyBorder="1" applyAlignment="1">
      <alignment horizontal="left" vertical="top" wrapText="1"/>
    </xf>
    <xf numFmtId="0" fontId="35" fillId="8" borderId="36" xfId="0" applyFont="1" applyFill="1" applyBorder="1" applyAlignment="1">
      <alignment horizontal="right" vertical="top" wrapText="1"/>
    </xf>
    <xf numFmtId="0" fontId="35" fillId="8" borderId="36" xfId="0" applyFont="1" applyFill="1" applyBorder="1" applyAlignment="1">
      <alignment horizontal="center" vertical="top" wrapText="1"/>
    </xf>
    <xf numFmtId="4" fontId="35" fillId="8" borderId="36" xfId="0" applyNumberFormat="1" applyFont="1" applyFill="1" applyBorder="1" applyAlignment="1">
      <alignment horizontal="right" vertical="top" wrapText="1"/>
    </xf>
    <xf numFmtId="164" fontId="35" fillId="8" borderId="36" xfId="0" applyNumberFormat="1" applyFont="1" applyFill="1" applyBorder="1" applyAlignment="1">
      <alignment horizontal="right" vertical="top" wrapText="1"/>
    </xf>
    <xf numFmtId="165" fontId="35" fillId="7" borderId="36" xfId="0" applyNumberFormat="1" applyFont="1" applyFill="1" applyBorder="1" applyAlignment="1">
      <alignment horizontal="right" vertical="top" wrapText="1"/>
    </xf>
    <xf numFmtId="0" fontId="12" fillId="9" borderId="36" xfId="0" applyFont="1" applyFill="1" applyBorder="1" applyAlignment="1">
      <alignment horizontal="right" vertical="top" wrapText="1"/>
    </xf>
    <xf numFmtId="0" fontId="12" fillId="9" borderId="36" xfId="0" applyFont="1" applyFill="1" applyBorder="1" applyAlignment="1">
      <alignment horizontal="center" vertical="top" wrapText="1"/>
    </xf>
    <xf numFmtId="165" fontId="12" fillId="9" borderId="36" xfId="0" applyNumberFormat="1" applyFont="1" applyFill="1" applyBorder="1" applyAlignment="1">
      <alignment horizontal="right" vertical="top" wrapText="1"/>
    </xf>
    <xf numFmtId="4" fontId="12" fillId="9" borderId="36" xfId="0" applyNumberFormat="1" applyFont="1" applyFill="1" applyBorder="1" applyAlignment="1">
      <alignment horizontal="right" vertical="top" wrapText="1"/>
    </xf>
    <xf numFmtId="4" fontId="12" fillId="5" borderId="0" xfId="0" applyNumberFormat="1" applyFont="1" applyFill="1" applyAlignment="1">
      <alignment horizontal="right" vertical="top" wrapText="1"/>
    </xf>
    <xf numFmtId="0" fontId="35" fillId="7" borderId="37" xfId="0" applyFont="1" applyFill="1" applyBorder="1" applyAlignment="1">
      <alignment horizontal="left" vertical="top" wrapText="1"/>
    </xf>
    <xf numFmtId="0" fontId="12" fillId="10" borderId="36" xfId="0" applyFont="1" applyFill="1" applyBorder="1" applyAlignment="1">
      <alignment horizontal="right" vertical="top" wrapText="1"/>
    </xf>
    <xf numFmtId="0" fontId="12" fillId="10" borderId="36" xfId="0" applyFont="1" applyFill="1" applyBorder="1" applyAlignment="1">
      <alignment horizontal="center" vertical="top" wrapText="1"/>
    </xf>
    <xf numFmtId="165" fontId="12" fillId="10" borderId="36" xfId="0" applyNumberFormat="1" applyFont="1" applyFill="1" applyBorder="1" applyAlignment="1">
      <alignment horizontal="right" vertical="top" wrapText="1"/>
    </xf>
    <xf numFmtId="4" fontId="12" fillId="10" borderId="36" xfId="0" applyNumberFormat="1" applyFont="1" applyFill="1" applyBorder="1" applyAlignment="1">
      <alignment horizontal="right" vertical="top" wrapText="1"/>
    </xf>
    <xf numFmtId="0" fontId="35" fillId="6" borderId="38" xfId="0" applyFont="1" applyFill="1" applyBorder="1" applyAlignment="1">
      <alignment horizontal="right" vertical="top" wrapText="1"/>
    </xf>
    <xf numFmtId="2" fontId="6" fillId="2" borderId="17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12" fillId="10" borderId="36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right" vertical="top" wrapText="1"/>
    </xf>
    <xf numFmtId="0" fontId="0" fillId="0" borderId="0" xfId="0"/>
    <xf numFmtId="0" fontId="33" fillId="5" borderId="36" xfId="0" applyFont="1" applyFill="1" applyBorder="1" applyAlignment="1">
      <alignment horizontal="left" vertical="top" wrapText="1"/>
    </xf>
    <xf numFmtId="0" fontId="35" fillId="7" borderId="36" xfId="0" applyFont="1" applyFill="1" applyBorder="1" applyAlignment="1">
      <alignment horizontal="left" vertical="top" wrapText="1"/>
    </xf>
    <xf numFmtId="0" fontId="12" fillId="9" borderId="36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right" vertical="top" wrapText="1"/>
    </xf>
    <xf numFmtId="0" fontId="13" fillId="5" borderId="0" xfId="0" applyFont="1" applyFill="1" applyAlignment="1">
      <alignment horizontal="left" vertical="top" wrapText="1"/>
    </xf>
    <xf numFmtId="44" fontId="13" fillId="5" borderId="0" xfId="1" applyFont="1" applyFill="1" applyAlignment="1">
      <alignment horizontal="right" vertical="top" wrapText="1"/>
    </xf>
    <xf numFmtId="0" fontId="0" fillId="0" borderId="0" xfId="0"/>
    <xf numFmtId="0" fontId="33" fillId="5" borderId="36" xfId="0" applyFont="1" applyFill="1" applyBorder="1" applyAlignment="1">
      <alignment horizontal="left" vertical="top" wrapText="1"/>
    </xf>
    <xf numFmtId="0" fontId="35" fillId="7" borderId="36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2" fontId="6" fillId="2" borderId="12" xfId="0" applyNumberFormat="1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21" xfId="0" applyNumberFormat="1" applyFont="1" applyFill="1" applyBorder="1" applyAlignment="1">
      <alignment horizontal="left" vertical="center"/>
    </xf>
    <xf numFmtId="2" fontId="7" fillId="2" borderId="3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2" fontId="7" fillId="2" borderId="24" xfId="0" applyNumberFormat="1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3" fillId="5" borderId="0" xfId="0" applyFont="1" applyFill="1" applyAlignment="1">
      <alignment horizontal="right" vertical="top" wrapText="1"/>
    </xf>
    <xf numFmtId="0" fontId="13" fillId="5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0" fontId="5" fillId="2" borderId="1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2" fontId="7" fillId="2" borderId="17" xfId="0" applyNumberFormat="1" applyFont="1" applyFill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2" fontId="7" fillId="2" borderId="19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left" vertical="center"/>
    </xf>
    <xf numFmtId="2" fontId="6" fillId="2" borderId="20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33" fillId="5" borderId="36" xfId="0" applyFont="1" applyFill="1" applyBorder="1" applyAlignment="1">
      <alignment horizontal="left" vertical="top" wrapText="1"/>
    </xf>
    <xf numFmtId="0" fontId="12" fillId="9" borderId="36" xfId="0" applyFont="1" applyFill="1" applyBorder="1" applyAlignment="1">
      <alignment horizontal="left" vertical="top" wrapText="1"/>
    </xf>
    <xf numFmtId="0" fontId="33" fillId="5" borderId="0" xfId="0" applyFont="1" applyFill="1" applyAlignment="1">
      <alignment horizontal="center" wrapText="1"/>
    </xf>
    <xf numFmtId="0" fontId="0" fillId="0" borderId="0" xfId="0"/>
    <xf numFmtId="0" fontId="35" fillId="7" borderId="3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6" fillId="2" borderId="15" xfId="0" applyNumberFormat="1" applyFont="1" applyFill="1" applyBorder="1" applyAlignment="1">
      <alignment horizontal="left" vertical="center"/>
    </xf>
    <xf numFmtId="2" fontId="6" fillId="2" borderId="16" xfId="0" applyNumberFormat="1" applyFont="1" applyFill="1" applyBorder="1" applyAlignment="1">
      <alignment horizontal="left" vertical="center"/>
    </xf>
    <xf numFmtId="0" fontId="12" fillId="5" borderId="0" xfId="0" applyFont="1" applyFill="1" applyAlignment="1">
      <alignment horizontal="right" vertical="top" wrapText="1"/>
    </xf>
    <xf numFmtId="0" fontId="12" fillId="10" borderId="36" xfId="0" applyFont="1" applyFill="1" applyBorder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left" vertical="center"/>
    </xf>
    <xf numFmtId="4" fontId="13" fillId="5" borderId="0" xfId="0" applyNumberFormat="1" applyFont="1" applyFill="1" applyAlignment="1">
      <alignment horizontal="right" vertical="top" wrapText="1"/>
    </xf>
    <xf numFmtId="44" fontId="36" fillId="5" borderId="0" xfId="1" applyFont="1" applyFill="1" applyAlignment="1">
      <alignment horizontal="right" vertical="top" wrapText="1"/>
    </xf>
    <xf numFmtId="44" fontId="13" fillId="5" borderId="0" xfId="1" applyFont="1" applyFill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10" fontId="13" fillId="5" borderId="0" xfId="0" applyNumberFormat="1" applyFont="1" applyFill="1" applyAlignment="1">
      <alignment horizontal="right" vertical="top" wrapText="1"/>
    </xf>
    <xf numFmtId="44" fontId="37" fillId="0" borderId="0" xfId="1" applyFont="1"/>
    <xf numFmtId="44" fontId="38" fillId="5" borderId="0" xfId="1" applyFont="1" applyFill="1" applyAlignment="1">
      <alignment horizontal="right" vertical="top" wrapText="1"/>
    </xf>
  </cellXfs>
  <cellStyles count="4">
    <cellStyle name="Hiperlink" xfId="2" builtinId="8"/>
    <cellStyle name="Moeda" xfId="1" builtinId="4"/>
    <cellStyle name="Normal" xfId="0" builtinId="0"/>
    <cellStyle name="Porcentage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722222</xdr:colOff>
      <xdr:row>11</xdr:row>
      <xdr:rowOff>120360</xdr:rowOff>
    </xdr:from>
    <xdr:ext cx="1939539" cy="726412"/>
    <xdr:pic>
      <xdr:nvPicPr>
        <xdr:cNvPr id="2" name="Imagem 1">
          <a:extLst>
            <a:ext uri="{FF2B5EF4-FFF2-40B4-BE49-F238E27FC236}">
              <a16:creationId xmlns:a16="http://schemas.microsoft.com/office/drawing/2014/main" id="{73E1F9E4-5ABE-44D3-A3D5-9DBC1FA6F9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785" y="3215985"/>
          <a:ext cx="1939539" cy="726412"/>
        </a:xfrm>
        <a:prstGeom prst="rect">
          <a:avLst/>
        </a:prstGeom>
      </xdr:spPr>
    </xdr:pic>
    <xdr:clientData/>
  </xdr:oneCellAnchor>
  <xdr:twoCellAnchor editAs="oneCell">
    <xdr:from>
      <xdr:col>5</xdr:col>
      <xdr:colOff>758190</xdr:colOff>
      <xdr:row>11</xdr:row>
      <xdr:rowOff>44415</xdr:rowOff>
    </xdr:from>
    <xdr:to>
      <xdr:col>7</xdr:col>
      <xdr:colOff>175259</xdr:colOff>
      <xdr:row>12</xdr:row>
      <xdr:rowOff>629499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8A0580B-1566-4D46-8B74-90ED1E5BE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2515" y="444465"/>
          <a:ext cx="1821180" cy="77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333909</xdr:colOff>
      <xdr:row>3</xdr:row>
      <xdr:rowOff>102038</xdr:rowOff>
    </xdr:from>
    <xdr:ext cx="2075356" cy="77011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09" y="1177803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541465</xdr:colOff>
      <xdr:row>2</xdr:row>
      <xdr:rowOff>38324</xdr:rowOff>
    </xdr:from>
    <xdr:to>
      <xdr:col>6</xdr:col>
      <xdr:colOff>969421</xdr:colOff>
      <xdr:row>6</xdr:row>
      <xdr:rowOff>19654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5E083327-79F7-4CD2-A58C-AC9ABE31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3465" y="912383"/>
          <a:ext cx="2831506" cy="1254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981946</xdr:colOff>
      <xdr:row>2</xdr:row>
      <xdr:rowOff>202220</xdr:rowOff>
    </xdr:from>
    <xdr:ext cx="1939539" cy="726412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946" y="973185"/>
          <a:ext cx="1939539" cy="726412"/>
        </a:xfrm>
        <a:prstGeom prst="rect">
          <a:avLst/>
        </a:prstGeom>
      </xdr:spPr>
    </xdr:pic>
    <xdr:clientData/>
  </xdr:oneCellAnchor>
  <xdr:twoCellAnchor editAs="oneCell">
    <xdr:from>
      <xdr:col>5</xdr:col>
      <xdr:colOff>623720</xdr:colOff>
      <xdr:row>2</xdr:row>
      <xdr:rowOff>80274</xdr:rowOff>
    </xdr:from>
    <xdr:to>
      <xdr:col>7</xdr:col>
      <xdr:colOff>174775</xdr:colOff>
      <xdr:row>3</xdr:row>
      <xdr:rowOff>455808</xdr:rowOff>
    </xdr:to>
    <xdr:pic>
      <xdr:nvPicPr>
        <xdr:cNvPr id="7" name="Imagem 6" descr="Prefeitura de Pouso Alegre">
          <a:extLst>
            <a:ext uri="{FF2B5EF4-FFF2-40B4-BE49-F238E27FC236}">
              <a16:creationId xmlns:a16="http://schemas.microsoft.com/office/drawing/2014/main" id="{F6FE8DF1-7D82-478C-8ACA-B219DE4C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720" y="851239"/>
          <a:ext cx="1834627" cy="787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105309</xdr:colOff>
      <xdr:row>3</xdr:row>
      <xdr:rowOff>102038</xdr:rowOff>
    </xdr:from>
    <xdr:ext cx="1636405" cy="692619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09" y="711638"/>
          <a:ext cx="1636405" cy="692619"/>
        </a:xfrm>
        <a:prstGeom prst="rect">
          <a:avLst/>
        </a:prstGeom>
      </xdr:spPr>
    </xdr:pic>
    <xdr:clientData/>
  </xdr:oneCellAnchor>
  <xdr:twoCellAnchor editAs="oneCell">
    <xdr:from>
      <xdr:col>5</xdr:col>
      <xdr:colOff>425351</xdr:colOff>
      <xdr:row>2</xdr:row>
      <xdr:rowOff>100010</xdr:rowOff>
    </xdr:from>
    <xdr:to>
      <xdr:col>7</xdr:col>
      <xdr:colOff>779598</xdr:colOff>
      <xdr:row>5</xdr:row>
      <xdr:rowOff>230299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46E669B8-6196-4553-BF88-94D3250D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151" y="506410"/>
          <a:ext cx="2408563" cy="1273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356321</xdr:colOff>
      <xdr:row>3</xdr:row>
      <xdr:rowOff>119967</xdr:rowOff>
    </xdr:from>
    <xdr:ext cx="2148034" cy="866791"/>
    <xdr:pic>
      <xdr:nvPicPr>
        <xdr:cNvPr id="4" name="Imagem 3">
          <a:extLst>
            <a:ext uri="{FF2B5EF4-FFF2-40B4-BE49-F238E27FC236}">
              <a16:creationId xmlns:a16="http://schemas.microsoft.com/office/drawing/2014/main" id="{F8F41E01-CF14-4658-AA77-FDD7E93114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21" y="729567"/>
          <a:ext cx="2148034" cy="866791"/>
        </a:xfrm>
        <a:prstGeom prst="rect">
          <a:avLst/>
        </a:prstGeom>
      </xdr:spPr>
    </xdr:pic>
    <xdr:clientData/>
  </xdr:oneCellAnchor>
  <xdr:twoCellAnchor editAs="oneCell">
    <xdr:from>
      <xdr:col>5</xdr:col>
      <xdr:colOff>879563</xdr:colOff>
      <xdr:row>1</xdr:row>
      <xdr:rowOff>183681</xdr:rowOff>
    </xdr:from>
    <xdr:to>
      <xdr:col>7</xdr:col>
      <xdr:colOff>1014676</xdr:colOff>
      <xdr:row>5</xdr:row>
      <xdr:rowOff>125506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40BE1884-C12C-4CFA-AAD7-C4E24A599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5963" y="389869"/>
          <a:ext cx="2403184" cy="1277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1052366</xdr:colOff>
      <xdr:row>3</xdr:row>
      <xdr:rowOff>54430</xdr:rowOff>
    </xdr:from>
    <xdr:ext cx="2605234" cy="1121228"/>
    <xdr:pic>
      <xdr:nvPicPr>
        <xdr:cNvPr id="2" name="Imagem 1">
          <a:extLst>
            <a:ext uri="{FF2B5EF4-FFF2-40B4-BE49-F238E27FC236}">
              <a16:creationId xmlns:a16="http://schemas.microsoft.com/office/drawing/2014/main" id="{C51DF13D-4176-4193-8B38-E6979DAF26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366" y="664030"/>
          <a:ext cx="2605234" cy="1121228"/>
        </a:xfrm>
        <a:prstGeom prst="rect">
          <a:avLst/>
        </a:prstGeom>
      </xdr:spPr>
    </xdr:pic>
    <xdr:clientData/>
  </xdr:oneCellAnchor>
  <xdr:twoCellAnchor editAs="oneCell">
    <xdr:from>
      <xdr:col>4</xdr:col>
      <xdr:colOff>794558</xdr:colOff>
      <xdr:row>2</xdr:row>
      <xdr:rowOff>70981</xdr:rowOff>
    </xdr:from>
    <xdr:to>
      <xdr:col>6</xdr:col>
      <xdr:colOff>325211</xdr:colOff>
      <xdr:row>5</xdr:row>
      <xdr:rowOff>210922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0E915AE4-CC96-4CD4-9755-06E7C420D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815" y="484638"/>
          <a:ext cx="2677985" cy="1420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1052366</xdr:colOff>
      <xdr:row>3</xdr:row>
      <xdr:rowOff>54430</xdr:rowOff>
    </xdr:from>
    <xdr:ext cx="2605234" cy="1121228"/>
    <xdr:pic>
      <xdr:nvPicPr>
        <xdr:cNvPr id="4" name="Imagem 3">
          <a:extLst>
            <a:ext uri="{FF2B5EF4-FFF2-40B4-BE49-F238E27FC236}">
              <a16:creationId xmlns:a16="http://schemas.microsoft.com/office/drawing/2014/main" id="{4A82A371-C11A-49BB-8313-492B4D1E0D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366" y="664030"/>
          <a:ext cx="2605234" cy="1121228"/>
        </a:xfrm>
        <a:prstGeom prst="rect">
          <a:avLst/>
        </a:prstGeom>
      </xdr:spPr>
    </xdr:pic>
    <xdr:clientData/>
  </xdr:oneCellAnchor>
  <xdr:twoCellAnchor editAs="oneCell">
    <xdr:from>
      <xdr:col>9</xdr:col>
      <xdr:colOff>737408</xdr:colOff>
      <xdr:row>2</xdr:row>
      <xdr:rowOff>70982</xdr:rowOff>
    </xdr:from>
    <xdr:to>
      <xdr:col>11</xdr:col>
      <xdr:colOff>609600</xdr:colOff>
      <xdr:row>5</xdr:row>
      <xdr:rowOff>128190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5E0F4BE9-70FC-477E-B1E4-DD0B1D95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4722" y="484639"/>
          <a:ext cx="2245278" cy="1189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277B7-24F4-4B3B-A688-E936D11D084F}">
  <dimension ref="A1:E19"/>
  <sheetViews>
    <sheetView zoomScale="160" zoomScaleNormal="160" workbookViewId="0">
      <selection activeCell="B7" sqref="B7"/>
    </sheetView>
  </sheetViews>
  <sheetFormatPr defaultRowHeight="13.8" x14ac:dyDescent="0.25"/>
  <cols>
    <col min="1" max="1" width="18.59765625" bestFit="1" customWidth="1"/>
    <col min="2" max="3" width="11.296875" bestFit="1" customWidth="1"/>
    <col min="4" max="4" width="5.69921875" bestFit="1" customWidth="1"/>
    <col min="5" max="5" width="6.796875" bestFit="1" customWidth="1"/>
  </cols>
  <sheetData>
    <row r="1" spans="1:5" x14ac:dyDescent="0.25">
      <c r="A1" s="112" t="s">
        <v>210</v>
      </c>
      <c r="B1" s="112" t="s">
        <v>218</v>
      </c>
      <c r="C1" s="112" t="s">
        <v>218</v>
      </c>
      <c r="D1" s="112" t="s">
        <v>217</v>
      </c>
      <c r="E1" s="114" t="s">
        <v>41</v>
      </c>
    </row>
    <row r="2" spans="1:5" x14ac:dyDescent="0.25">
      <c r="A2" s="112" t="s">
        <v>219</v>
      </c>
      <c r="B2" s="113">
        <v>0.5</v>
      </c>
      <c r="C2" s="113">
        <v>1.2</v>
      </c>
      <c r="D2" s="113">
        <v>0.5</v>
      </c>
      <c r="E2" s="112"/>
    </row>
    <row r="3" spans="1:5" x14ac:dyDescent="0.25">
      <c r="A3" s="112" t="s">
        <v>19</v>
      </c>
      <c r="B3" s="113">
        <v>4.5</v>
      </c>
      <c r="C3" s="113">
        <v>7.3</v>
      </c>
      <c r="D3" s="113">
        <v>10.15</v>
      </c>
      <c r="E3" s="112"/>
    </row>
    <row r="4" spans="1:5" x14ac:dyDescent="0.25">
      <c r="A4" s="112" t="s">
        <v>220</v>
      </c>
      <c r="B4" s="113">
        <v>3</v>
      </c>
      <c r="C4" s="113">
        <v>2.2000000000000002</v>
      </c>
      <c r="D4" s="113">
        <v>1.3</v>
      </c>
      <c r="E4" s="112"/>
    </row>
    <row r="5" spans="1:5" x14ac:dyDescent="0.25">
      <c r="A5" s="112" t="s">
        <v>211</v>
      </c>
      <c r="B5" s="113">
        <v>1.5</v>
      </c>
      <c r="C5" s="113">
        <v>1.5</v>
      </c>
      <c r="D5" s="113">
        <v>1.5</v>
      </c>
      <c r="E5" s="112"/>
    </row>
    <row r="6" spans="1:5" x14ac:dyDescent="0.25">
      <c r="A6" s="112" t="s">
        <v>212</v>
      </c>
      <c r="B6" s="113"/>
      <c r="C6" s="113">
        <v>3</v>
      </c>
      <c r="D6" s="113">
        <v>3</v>
      </c>
      <c r="E6" s="112"/>
    </row>
    <row r="7" spans="1:5" x14ac:dyDescent="0.25">
      <c r="A7" s="112" t="s">
        <v>213</v>
      </c>
      <c r="B7" s="113">
        <f>B5*B3*B4</f>
        <v>20.25</v>
      </c>
      <c r="C7" s="113">
        <f>C5*C3*C4</f>
        <v>24.09</v>
      </c>
      <c r="D7" s="113">
        <f>D5*D3*D4</f>
        <v>19.792500000000004</v>
      </c>
      <c r="E7" s="113">
        <f>SUM(C7:D7)</f>
        <v>43.882500000000007</v>
      </c>
    </row>
    <row r="8" spans="1:5" x14ac:dyDescent="0.25">
      <c r="A8" s="112" t="s">
        <v>214</v>
      </c>
      <c r="B8" s="113"/>
      <c r="C8" s="113">
        <f>C6*C4*C3-C7</f>
        <v>24.09</v>
      </c>
      <c r="D8" s="113">
        <f>D6*D4*D3-D7</f>
        <v>19.792500000000004</v>
      </c>
      <c r="E8" s="113">
        <f t="shared" ref="E8:E19" si="0">SUM(C8:D8)</f>
        <v>43.882500000000007</v>
      </c>
    </row>
    <row r="9" spans="1:5" x14ac:dyDescent="0.25">
      <c r="A9" s="112" t="s">
        <v>227</v>
      </c>
      <c r="B9" s="113">
        <f>B3*B5*2</f>
        <v>13.5</v>
      </c>
      <c r="C9" s="113">
        <f>C3*C6*2</f>
        <v>43.8</v>
      </c>
      <c r="D9" s="113">
        <f>D3*D6*2</f>
        <v>60.900000000000006</v>
      </c>
      <c r="E9" s="113">
        <f t="shared" si="0"/>
        <v>104.7</v>
      </c>
    </row>
    <row r="10" spans="1:5" x14ac:dyDescent="0.25">
      <c r="A10" s="112" t="s">
        <v>221</v>
      </c>
      <c r="B10" s="113">
        <f>B5-(B2*2/B4)</f>
        <v>1.1666666666666667</v>
      </c>
      <c r="C10" s="113">
        <f>C6-(C2/C4)</f>
        <v>2.4545454545454546</v>
      </c>
      <c r="D10" s="113">
        <f>D6-D2-0.15</f>
        <v>2.35</v>
      </c>
      <c r="E10" s="113">
        <f t="shared" si="0"/>
        <v>4.8045454545454547</v>
      </c>
    </row>
    <row r="11" spans="1:5" x14ac:dyDescent="0.25">
      <c r="A11" s="112" t="s">
        <v>215</v>
      </c>
      <c r="B11" s="113">
        <f>1.5*B4*B3</f>
        <v>20.25</v>
      </c>
      <c r="C11" s="113">
        <f>1.5*C4*C3</f>
        <v>24.09</v>
      </c>
      <c r="D11" s="113">
        <f>1.5*D4*D3</f>
        <v>19.792500000000004</v>
      </c>
      <c r="E11" s="113">
        <f t="shared" si="0"/>
        <v>43.882500000000007</v>
      </c>
    </row>
    <row r="12" spans="1:5" x14ac:dyDescent="0.25">
      <c r="A12" s="112" t="s">
        <v>216</v>
      </c>
      <c r="B12" s="113"/>
      <c r="C12" s="113">
        <f>C3*C4*C10-C11</f>
        <v>15.330000000000009</v>
      </c>
      <c r="D12" s="113">
        <f>D3*D4*D10-D11</f>
        <v>11.215749999999996</v>
      </c>
      <c r="E12" s="113">
        <f t="shared" si="0"/>
        <v>26.545750000000005</v>
      </c>
    </row>
    <row r="13" spans="1:5" x14ac:dyDescent="0.25">
      <c r="A13" s="112" t="s">
        <v>222</v>
      </c>
      <c r="B13" s="113"/>
      <c r="C13" s="113">
        <f>C3*C4*(0.09+0.15)</f>
        <v>3.8544000000000005</v>
      </c>
      <c r="D13" s="113">
        <f>D3*D4*0.15</f>
        <v>1.97925</v>
      </c>
      <c r="E13" s="113">
        <f t="shared" si="0"/>
        <v>5.8336500000000004</v>
      </c>
    </row>
    <row r="14" spans="1:5" x14ac:dyDescent="0.25">
      <c r="A14" s="112" t="s">
        <v>223</v>
      </c>
      <c r="B14" s="113"/>
      <c r="C14" s="113">
        <f>C3*C4*0.07</f>
        <v>1.1242000000000003</v>
      </c>
      <c r="D14" s="113">
        <f>D3*D4*0.07</f>
        <v>0.92365000000000008</v>
      </c>
      <c r="E14" s="113">
        <f t="shared" si="0"/>
        <v>2.0478500000000004</v>
      </c>
    </row>
    <row r="15" spans="1:5" x14ac:dyDescent="0.25">
      <c r="A15" s="112" t="s">
        <v>224</v>
      </c>
      <c r="B15" s="113"/>
      <c r="C15" s="113">
        <f>C3*C4*0.5</f>
        <v>8.0300000000000011</v>
      </c>
      <c r="D15" s="113">
        <f>D3*D4*0.5</f>
        <v>6.5975000000000001</v>
      </c>
      <c r="E15" s="113">
        <f>SUM(C15:D15)</f>
        <v>14.627500000000001</v>
      </c>
    </row>
    <row r="16" spans="1:5" x14ac:dyDescent="0.25">
      <c r="A16" s="112" t="s">
        <v>225</v>
      </c>
      <c r="B16" s="113"/>
      <c r="C16" s="113"/>
      <c r="D16" s="113">
        <f>D3*D4*0.15</f>
        <v>1.97925</v>
      </c>
      <c r="E16" s="113">
        <f t="shared" si="0"/>
        <v>1.97925</v>
      </c>
    </row>
    <row r="17" spans="1:5" x14ac:dyDescent="0.25">
      <c r="A17" s="112" t="s">
        <v>226</v>
      </c>
      <c r="B17" s="113"/>
      <c r="C17" s="113"/>
      <c r="D17" s="113">
        <f>(D2+0.15)*D3*D4-((D2/2)*(D2/2)*3.14*D3)</f>
        <v>6.5848125</v>
      </c>
      <c r="E17" s="113">
        <f t="shared" si="0"/>
        <v>6.5848125</v>
      </c>
    </row>
    <row r="18" spans="1:5" x14ac:dyDescent="0.25">
      <c r="A18" s="112"/>
      <c r="B18" s="113"/>
      <c r="C18" s="113"/>
      <c r="D18" s="113"/>
      <c r="E18" s="113">
        <f t="shared" si="0"/>
        <v>0</v>
      </c>
    </row>
    <row r="19" spans="1:5" x14ac:dyDescent="0.25">
      <c r="A19" s="112"/>
      <c r="B19" s="112"/>
      <c r="C19" s="112"/>
      <c r="D19" s="112"/>
      <c r="E19" s="113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5"/>
  <sheetViews>
    <sheetView tabSelected="1" view="pageBreakPreview" topLeftCell="A388" zoomScaleNormal="100" zoomScaleSheetLayoutView="100" workbookViewId="0">
      <selection activeCell="F445" sqref="F445"/>
    </sheetView>
  </sheetViews>
  <sheetFormatPr defaultColWidth="9" defaultRowHeight="15" x14ac:dyDescent="0.25"/>
  <cols>
    <col min="1" max="1" width="9.09765625" style="41" customWidth="1"/>
    <col min="2" max="2" width="40.3984375" style="41" customWidth="1"/>
    <col min="3" max="3" width="17" style="43" customWidth="1"/>
    <col min="4" max="4" width="14.69921875" style="42" customWidth="1"/>
    <col min="5" max="5" width="19.69921875" style="140" customWidth="1"/>
    <col min="6" max="6" width="21.69921875" style="141" customWidth="1"/>
    <col min="7" max="7" width="10" style="139" bestFit="1" customWidth="1"/>
    <col min="8" max="8" width="12.09765625" style="139" customWidth="1"/>
    <col min="9" max="9" width="9" style="9"/>
    <col min="10" max="10" width="18.69921875" style="9" customWidth="1"/>
    <col min="11" max="11" width="95.19921875" style="9" bestFit="1" customWidth="1"/>
    <col min="12" max="12" width="17.69921875" style="9" bestFit="1" customWidth="1"/>
    <col min="13" max="13" width="14.5" style="9" bestFit="1" customWidth="1"/>
    <col min="14" max="14" width="17.69921875" style="9" bestFit="1" customWidth="1"/>
    <col min="15" max="16384" width="9" style="9"/>
  </cols>
  <sheetData>
    <row r="1" spans="1:10" x14ac:dyDescent="0.25">
      <c r="A1" s="62"/>
      <c r="B1" s="103" t="s">
        <v>5</v>
      </c>
      <c r="C1" s="99" t="s">
        <v>64</v>
      </c>
      <c r="D1" s="100"/>
      <c r="E1" s="115"/>
      <c r="F1" s="116"/>
      <c r="G1" s="116"/>
      <c r="H1" s="117"/>
      <c r="I1" s="107"/>
      <c r="J1" s="108"/>
    </row>
    <row r="2" spans="1:10" x14ac:dyDescent="0.25">
      <c r="A2" s="62"/>
      <c r="B2" s="104" t="s">
        <v>6</v>
      </c>
      <c r="C2" s="96" t="s">
        <v>158</v>
      </c>
      <c r="D2" s="64"/>
      <c r="E2" s="118"/>
      <c r="F2" s="119"/>
      <c r="G2" s="119"/>
      <c r="H2" s="120"/>
      <c r="I2" s="52"/>
      <c r="J2" s="109"/>
    </row>
    <row r="3" spans="1:10" x14ac:dyDescent="0.25">
      <c r="A3" s="62"/>
      <c r="B3" s="104" t="s">
        <v>43</v>
      </c>
      <c r="C3" s="97">
        <f ca="1">TODAY()</f>
        <v>44517</v>
      </c>
      <c r="D3" s="64"/>
      <c r="E3" s="118"/>
      <c r="F3" s="119"/>
      <c r="G3" s="119"/>
      <c r="H3" s="120"/>
      <c r="I3" s="52"/>
      <c r="J3" s="109"/>
    </row>
    <row r="4" spans="1:10" x14ac:dyDescent="0.25">
      <c r="A4" s="62"/>
      <c r="B4" s="104" t="s">
        <v>115</v>
      </c>
      <c r="C4" s="98">
        <v>0.24229999999999999</v>
      </c>
      <c r="D4" s="64"/>
      <c r="E4" s="118"/>
      <c r="F4" s="119"/>
      <c r="G4" s="119"/>
      <c r="H4" s="120"/>
      <c r="I4" s="52"/>
      <c r="J4" s="109"/>
    </row>
    <row r="5" spans="1:10" x14ac:dyDescent="0.25">
      <c r="A5" s="62"/>
      <c r="B5" s="105" t="s">
        <v>116</v>
      </c>
      <c r="C5" s="98">
        <v>0.20250000000000001</v>
      </c>
      <c r="D5" s="64"/>
      <c r="E5" s="118"/>
      <c r="F5" s="119"/>
      <c r="G5" s="119"/>
      <c r="H5" s="120"/>
      <c r="I5" s="52"/>
      <c r="J5" s="109"/>
    </row>
    <row r="6" spans="1:10" ht="75" x14ac:dyDescent="0.25">
      <c r="A6" s="62"/>
      <c r="B6" s="105" t="s">
        <v>117</v>
      </c>
      <c r="C6" s="86" t="s">
        <v>761</v>
      </c>
      <c r="D6" s="64"/>
      <c r="E6" s="118"/>
      <c r="F6" s="119"/>
      <c r="G6" s="119"/>
      <c r="H6" s="120"/>
      <c r="I6" s="52"/>
      <c r="J6" s="109"/>
    </row>
    <row r="7" spans="1:10" x14ac:dyDescent="0.25">
      <c r="A7" s="62"/>
      <c r="B7" s="105" t="s">
        <v>146</v>
      </c>
      <c r="C7" s="52" t="s">
        <v>524</v>
      </c>
      <c r="D7" s="64"/>
      <c r="E7" s="118"/>
      <c r="F7" s="119"/>
      <c r="G7" s="119"/>
      <c r="H7" s="120"/>
      <c r="I7" s="52"/>
      <c r="J7" s="109"/>
    </row>
    <row r="8" spans="1:10" x14ac:dyDescent="0.25">
      <c r="A8" s="62"/>
      <c r="B8" s="106" t="s">
        <v>119</v>
      </c>
      <c r="C8" s="101" t="s">
        <v>525</v>
      </c>
      <c r="D8" s="102"/>
      <c r="E8" s="121"/>
      <c r="F8" s="122"/>
      <c r="G8" s="122"/>
      <c r="H8" s="123"/>
      <c r="I8" s="101"/>
      <c r="J8" s="110"/>
    </row>
    <row r="10" spans="1:10" ht="25.95" customHeight="1" thickBot="1" x14ac:dyDescent="0.3">
      <c r="A10" s="207" t="str">
        <f>"MEMORIAL DE CÁLCULO - " &amp;C13</f>
        <v>MEMORIAL DE CÁLCULO - Bacia do João Paulo - Obras de Implantação de Drenagem Urbana do Bairro Primavera</v>
      </c>
      <c r="B10" s="207"/>
      <c r="C10" s="207"/>
      <c r="D10" s="207"/>
      <c r="E10" s="207"/>
      <c r="F10" s="208"/>
      <c r="G10" s="60" t="s">
        <v>5</v>
      </c>
      <c r="H10" s="61" t="str">
        <f>C1</f>
        <v>R00</v>
      </c>
    </row>
    <row r="11" spans="1:10" ht="23.4" customHeight="1" thickTop="1" thickBot="1" x14ac:dyDescent="0.3">
      <c r="A11" s="209"/>
      <c r="B11" s="209"/>
      <c r="C11" s="209"/>
      <c r="D11" s="209"/>
      <c r="E11" s="209"/>
      <c r="F11" s="210"/>
      <c r="G11" s="38" t="s">
        <v>43</v>
      </c>
      <c r="H11" s="59">
        <f ca="1">C3</f>
        <v>44517</v>
      </c>
    </row>
    <row r="12" spans="1:10" ht="15.6" customHeight="1" thickTop="1" x14ac:dyDescent="0.25">
      <c r="A12" s="191" t="s">
        <v>112</v>
      </c>
      <c r="B12" s="192"/>
      <c r="C12" s="199" t="s">
        <v>113</v>
      </c>
      <c r="D12" s="200"/>
      <c r="E12" s="201"/>
      <c r="F12" s="195" t="s">
        <v>42</v>
      </c>
      <c r="G12" s="196"/>
      <c r="H12" s="196"/>
    </row>
    <row r="13" spans="1:10" ht="53.4" customHeight="1" thickBot="1" x14ac:dyDescent="0.3">
      <c r="A13" s="193"/>
      <c r="B13" s="194"/>
      <c r="C13" s="202" t="str">
        <f>C2</f>
        <v>Bacia do João Paulo - Obras de Implantação de Drenagem Urbana do Bairro Primavera</v>
      </c>
      <c r="D13" s="203"/>
      <c r="E13" s="204"/>
      <c r="F13" s="197"/>
      <c r="G13" s="198"/>
      <c r="H13" s="198"/>
    </row>
    <row r="14" spans="1:10" ht="22.2" customHeight="1" thickBot="1" x14ac:dyDescent="0.3">
      <c r="A14" s="211" t="str">
        <f>"PROJETO EXECUTIVO - "&amp;C13</f>
        <v>PROJETO EXECUTIVO - Bacia do João Paulo - Obras de Implantação de Drenagem Urbana do Bairro Primavera</v>
      </c>
      <c r="B14" s="211"/>
      <c r="C14" s="211"/>
      <c r="D14" s="211"/>
      <c r="E14" s="211"/>
      <c r="F14" s="211"/>
      <c r="G14" s="211"/>
      <c r="H14" s="211"/>
    </row>
    <row r="15" spans="1:10" ht="15.6" thickBot="1" x14ac:dyDescent="0.3">
      <c r="A15" s="212"/>
      <c r="B15" s="212"/>
      <c r="C15" s="212"/>
      <c r="D15" s="212"/>
      <c r="E15" s="212"/>
      <c r="F15" s="212"/>
      <c r="G15" s="212"/>
      <c r="H15" s="212"/>
    </row>
    <row r="16" spans="1:10" s="10" customFormat="1" ht="30" customHeight="1" thickBot="1" x14ac:dyDescent="0.3">
      <c r="A16" s="39">
        <v>1</v>
      </c>
      <c r="B16" s="206" t="s">
        <v>26</v>
      </c>
      <c r="C16" s="206"/>
      <c r="D16" s="206"/>
      <c r="E16" s="206"/>
      <c r="F16" s="206"/>
      <c r="G16" s="124"/>
      <c r="H16" s="124"/>
    </row>
    <row r="17" spans="1:14" s="10" customFormat="1" ht="15.6" x14ac:dyDescent="0.25">
      <c r="A17" s="40" t="s">
        <v>82</v>
      </c>
      <c r="B17" s="188" t="s">
        <v>46</v>
      </c>
      <c r="C17" s="188"/>
      <c r="D17" s="188"/>
      <c r="E17" s="188"/>
      <c r="F17" s="188"/>
      <c r="G17" s="125"/>
      <c r="H17" s="125"/>
    </row>
    <row r="18" spans="1:14" x14ac:dyDescent="0.25">
      <c r="A18" s="62"/>
      <c r="B18" s="62"/>
      <c r="C18" s="63"/>
      <c r="D18" s="64"/>
      <c r="E18" s="118"/>
      <c r="F18" s="119"/>
      <c r="G18" s="120"/>
      <c r="H18" s="120"/>
    </row>
    <row r="19" spans="1:14" x14ac:dyDescent="0.25">
      <c r="A19" s="62"/>
      <c r="B19" s="62" t="s">
        <v>45</v>
      </c>
      <c r="C19" s="72">
        <v>14</v>
      </c>
      <c r="D19" s="64"/>
      <c r="E19" s="118"/>
      <c r="F19" s="119"/>
      <c r="G19" s="120"/>
      <c r="H19" s="120"/>
    </row>
    <row r="20" spans="1:14" x14ac:dyDescent="0.25">
      <c r="A20" s="62"/>
      <c r="B20" s="62" t="s">
        <v>32</v>
      </c>
      <c r="C20" s="72">
        <v>30</v>
      </c>
      <c r="D20" s="65"/>
      <c r="E20" s="126"/>
      <c r="F20" s="205"/>
      <c r="G20" s="205"/>
      <c r="H20" s="120"/>
    </row>
    <row r="21" spans="1:14" x14ac:dyDescent="0.25">
      <c r="A21" s="62"/>
      <c r="B21" s="62" t="s">
        <v>33</v>
      </c>
      <c r="C21" s="72">
        <v>6</v>
      </c>
      <c r="D21" s="65"/>
      <c r="E21" s="126"/>
      <c r="F21" s="205"/>
      <c r="G21" s="205"/>
      <c r="H21" s="120"/>
    </row>
    <row r="22" spans="1:14" x14ac:dyDescent="0.25">
      <c r="A22" s="62"/>
      <c r="B22" s="66" t="s">
        <v>0</v>
      </c>
      <c r="C22" s="78">
        <f>C20*C21*C19</f>
        <v>2520</v>
      </c>
      <c r="D22" s="67" t="s">
        <v>55</v>
      </c>
      <c r="E22" s="118"/>
      <c r="F22" s="119"/>
      <c r="G22" s="120"/>
      <c r="H22" s="120"/>
    </row>
    <row r="23" spans="1:14" ht="15.6" thickBot="1" x14ac:dyDescent="0.3">
      <c r="A23" s="62"/>
      <c r="B23" s="62"/>
      <c r="C23" s="68"/>
      <c r="D23" s="69"/>
      <c r="E23" s="126"/>
      <c r="F23" s="127"/>
      <c r="G23" s="128"/>
      <c r="H23" s="128"/>
      <c r="J23" s="10"/>
      <c r="K23" s="10"/>
    </row>
    <row r="24" spans="1:14" s="10" customFormat="1" ht="30" customHeight="1" thickBot="1" x14ac:dyDescent="0.3">
      <c r="A24" s="39">
        <v>2</v>
      </c>
      <c r="B24" s="206" t="s">
        <v>38</v>
      </c>
      <c r="C24" s="206"/>
      <c r="D24" s="206"/>
      <c r="E24" s="206"/>
      <c r="F24" s="206"/>
      <c r="G24" s="124"/>
      <c r="H24" s="124"/>
      <c r="K24" s="86"/>
      <c r="L24" s="86"/>
      <c r="M24" s="86"/>
      <c r="N24" s="86"/>
    </row>
    <row r="25" spans="1:14" s="10" customFormat="1" ht="15.6" x14ac:dyDescent="0.25">
      <c r="A25" s="40" t="s">
        <v>83</v>
      </c>
      <c r="B25" s="188" t="s">
        <v>109</v>
      </c>
      <c r="C25" s="188"/>
      <c r="D25" s="188"/>
      <c r="E25" s="188"/>
      <c r="F25" s="188"/>
      <c r="G25" s="125"/>
      <c r="H25" s="125"/>
      <c r="J25" s="9"/>
      <c r="K25" s="52"/>
      <c r="L25" s="86"/>
      <c r="M25" s="86"/>
      <c r="N25" s="86"/>
    </row>
    <row r="26" spans="1:14" ht="18" x14ac:dyDescent="0.35">
      <c r="A26" s="62"/>
      <c r="B26" s="62"/>
      <c r="C26" s="63"/>
      <c r="D26" s="64"/>
      <c r="E26" s="118"/>
      <c r="F26" s="119"/>
      <c r="G26" s="120"/>
      <c r="H26" s="120"/>
      <c r="K26" s="35"/>
      <c r="L26" s="35"/>
      <c r="M26" s="35"/>
      <c r="N26" s="52"/>
    </row>
    <row r="27" spans="1:14" ht="18" x14ac:dyDescent="0.35">
      <c r="A27" s="62"/>
      <c r="B27" s="66" t="s">
        <v>0</v>
      </c>
      <c r="C27" s="75">
        <f>C21</f>
        <v>6</v>
      </c>
      <c r="D27" s="70" t="s">
        <v>16</v>
      </c>
      <c r="E27" s="126"/>
      <c r="F27" s="205"/>
      <c r="G27" s="205"/>
      <c r="H27" s="120"/>
      <c r="K27" s="87"/>
      <c r="L27" s="35"/>
      <c r="M27" s="35"/>
      <c r="N27" s="52"/>
    </row>
    <row r="28" spans="1:14" ht="15.6" thickBot="1" x14ac:dyDescent="0.3">
      <c r="A28" s="62"/>
      <c r="B28" s="62"/>
      <c r="C28" s="68"/>
      <c r="D28" s="70"/>
      <c r="E28" s="126"/>
      <c r="F28" s="127"/>
      <c r="G28" s="128"/>
      <c r="H28" s="128"/>
      <c r="J28" s="10"/>
      <c r="K28" s="86"/>
      <c r="L28" s="52"/>
      <c r="M28" s="52"/>
      <c r="N28" s="52"/>
    </row>
    <row r="29" spans="1:14" s="10" customFormat="1" ht="15.6" x14ac:dyDescent="0.25">
      <c r="A29" s="40" t="s">
        <v>84</v>
      </c>
      <c r="B29" s="188" t="s">
        <v>78</v>
      </c>
      <c r="C29" s="188"/>
      <c r="D29" s="188"/>
      <c r="E29" s="188"/>
      <c r="F29" s="188"/>
      <c r="G29" s="125"/>
      <c r="H29" s="125"/>
      <c r="J29" s="9"/>
      <c r="K29" s="52"/>
      <c r="L29" s="86"/>
      <c r="M29" s="86"/>
      <c r="N29" s="86"/>
    </row>
    <row r="30" spans="1:14" x14ac:dyDescent="0.25">
      <c r="A30" s="62"/>
      <c r="B30" s="62"/>
      <c r="C30" s="63"/>
      <c r="D30" s="64"/>
      <c r="E30" s="118"/>
      <c r="F30" s="119"/>
      <c r="G30" s="120"/>
      <c r="H30" s="120"/>
      <c r="K30" s="52"/>
      <c r="L30" s="52"/>
      <c r="M30" s="52"/>
      <c r="N30" s="52"/>
    </row>
    <row r="31" spans="1:14" x14ac:dyDescent="0.25">
      <c r="A31" s="62"/>
      <c r="B31" s="66" t="s">
        <v>0</v>
      </c>
      <c r="C31" s="75">
        <f>C27</f>
        <v>6</v>
      </c>
      <c r="D31" s="70" t="s">
        <v>16</v>
      </c>
      <c r="E31" s="126"/>
      <c r="F31" s="205"/>
      <c r="G31" s="205"/>
      <c r="H31" s="120"/>
      <c r="K31" s="52"/>
      <c r="L31" s="52"/>
      <c r="M31" s="52"/>
      <c r="N31" s="52"/>
    </row>
    <row r="32" spans="1:14" ht="15.6" thickBot="1" x14ac:dyDescent="0.3">
      <c r="A32" s="62"/>
      <c r="B32" s="62"/>
      <c r="C32" s="68"/>
      <c r="D32" s="70"/>
      <c r="E32" s="126"/>
      <c r="F32" s="127"/>
      <c r="G32" s="128"/>
      <c r="H32" s="128"/>
      <c r="J32" s="10"/>
      <c r="K32" s="10"/>
    </row>
    <row r="33" spans="1:11" s="10" customFormat="1" ht="15.6" x14ac:dyDescent="0.25">
      <c r="A33" s="40" t="s">
        <v>159</v>
      </c>
      <c r="B33" s="188" t="s">
        <v>17</v>
      </c>
      <c r="C33" s="188"/>
      <c r="D33" s="188"/>
      <c r="E33" s="188"/>
      <c r="F33" s="188"/>
      <c r="G33" s="125"/>
      <c r="H33" s="125"/>
      <c r="J33" s="9"/>
      <c r="K33" s="9"/>
    </row>
    <row r="34" spans="1:11" x14ac:dyDescent="0.25">
      <c r="A34" s="62"/>
      <c r="B34" s="62"/>
      <c r="C34" s="63"/>
      <c r="D34" s="64"/>
      <c r="E34" s="118"/>
      <c r="F34" s="119"/>
      <c r="G34" s="120"/>
      <c r="H34" s="120"/>
    </row>
    <row r="35" spans="1:11" x14ac:dyDescent="0.25">
      <c r="A35" s="62"/>
      <c r="B35" s="66" t="s">
        <v>0</v>
      </c>
      <c r="C35" s="75">
        <v>2</v>
      </c>
      <c r="D35" s="70" t="s">
        <v>2</v>
      </c>
      <c r="E35" s="126"/>
      <c r="F35" s="205"/>
      <c r="G35" s="205"/>
      <c r="H35" s="120"/>
    </row>
    <row r="36" spans="1:11" ht="15.6" thickBot="1" x14ac:dyDescent="0.3">
      <c r="A36" s="62"/>
      <c r="B36" s="62"/>
      <c r="C36" s="68"/>
      <c r="D36" s="69"/>
      <c r="E36" s="126"/>
      <c r="F36" s="127"/>
      <c r="G36" s="128"/>
      <c r="H36" s="128"/>
      <c r="J36" s="10"/>
      <c r="K36" s="10"/>
    </row>
    <row r="37" spans="1:11" s="10" customFormat="1" ht="15.6" x14ac:dyDescent="0.25">
      <c r="A37" s="40" t="s">
        <v>160</v>
      </c>
      <c r="B37" s="188" t="s">
        <v>147</v>
      </c>
      <c r="C37" s="188"/>
      <c r="D37" s="188"/>
      <c r="E37" s="188"/>
      <c r="F37" s="188"/>
      <c r="G37" s="125"/>
      <c r="H37" s="125"/>
      <c r="J37" s="9"/>
      <c r="K37" s="9"/>
    </row>
    <row r="38" spans="1:11" x14ac:dyDescent="0.25">
      <c r="A38" s="62"/>
      <c r="B38" s="62"/>
      <c r="C38" s="63"/>
      <c r="D38" s="64"/>
      <c r="E38" s="118"/>
      <c r="F38" s="119"/>
      <c r="G38" s="120"/>
      <c r="H38" s="120"/>
    </row>
    <row r="39" spans="1:11" x14ac:dyDescent="0.25">
      <c r="A39" s="62"/>
      <c r="B39" s="62" t="s">
        <v>15</v>
      </c>
      <c r="C39" s="72">
        <v>2</v>
      </c>
      <c r="D39" s="65" t="s">
        <v>2</v>
      </c>
      <c r="E39" s="126"/>
      <c r="F39" s="205"/>
      <c r="G39" s="205"/>
      <c r="H39" s="120"/>
    </row>
    <row r="40" spans="1:11" x14ac:dyDescent="0.25">
      <c r="A40" s="62"/>
      <c r="B40" s="62" t="s">
        <v>134</v>
      </c>
      <c r="C40" s="72">
        <f>C21</f>
        <v>6</v>
      </c>
      <c r="D40" s="65" t="s">
        <v>16</v>
      </c>
      <c r="E40" s="126"/>
      <c r="F40" s="127"/>
      <c r="G40" s="128"/>
      <c r="H40" s="128"/>
    </row>
    <row r="41" spans="1:11" x14ac:dyDescent="0.25">
      <c r="A41" s="62"/>
      <c r="B41" s="66" t="s">
        <v>0</v>
      </c>
      <c r="C41" s="78">
        <f>C39*C40</f>
        <v>12</v>
      </c>
      <c r="D41" s="67" t="s">
        <v>16</v>
      </c>
      <c r="E41" s="118"/>
      <c r="F41" s="119"/>
      <c r="G41" s="120"/>
      <c r="H41" s="120"/>
    </row>
    <row r="42" spans="1:11" ht="15.6" thickBot="1" x14ac:dyDescent="0.3">
      <c r="A42" s="62"/>
      <c r="B42" s="62"/>
      <c r="C42" s="63"/>
      <c r="D42" s="64"/>
      <c r="E42" s="118"/>
      <c r="F42" s="119"/>
      <c r="G42" s="120"/>
      <c r="H42" s="120"/>
      <c r="J42" s="10"/>
      <c r="K42" s="10"/>
    </row>
    <row r="43" spans="1:11" s="10" customFormat="1" ht="15.6" x14ac:dyDescent="0.25">
      <c r="A43" s="40" t="s">
        <v>85</v>
      </c>
      <c r="B43" s="188" t="s">
        <v>18</v>
      </c>
      <c r="C43" s="188"/>
      <c r="D43" s="188"/>
      <c r="E43" s="188"/>
      <c r="F43" s="188"/>
      <c r="G43" s="125"/>
      <c r="H43" s="125"/>
      <c r="J43" s="9"/>
      <c r="K43" s="9"/>
    </row>
    <row r="44" spans="1:11" x14ac:dyDescent="0.25">
      <c r="A44" s="62"/>
      <c r="B44" s="62"/>
      <c r="C44" s="63"/>
      <c r="D44" s="64"/>
      <c r="E44" s="118"/>
      <c r="F44" s="119"/>
      <c r="G44" s="120"/>
      <c r="H44" s="120"/>
    </row>
    <row r="45" spans="1:11" x14ac:dyDescent="0.25">
      <c r="A45" s="62"/>
      <c r="B45" s="66" t="s">
        <v>0</v>
      </c>
      <c r="C45" s="75">
        <v>1</v>
      </c>
      <c r="D45" s="70" t="s">
        <v>2</v>
      </c>
      <c r="E45" s="126"/>
      <c r="F45" s="205"/>
      <c r="G45" s="205"/>
      <c r="H45" s="120"/>
    </row>
    <row r="46" spans="1:11" ht="15.6" thickBot="1" x14ac:dyDescent="0.3">
      <c r="A46" s="62"/>
      <c r="B46" s="62"/>
      <c r="C46" s="68"/>
      <c r="D46" s="69"/>
      <c r="E46" s="126"/>
      <c r="F46" s="127"/>
      <c r="G46" s="128"/>
      <c r="H46" s="128"/>
      <c r="J46" s="10"/>
      <c r="K46" s="10"/>
    </row>
    <row r="47" spans="1:11" s="10" customFormat="1" ht="15.6" x14ac:dyDescent="0.25">
      <c r="A47" s="40" t="s">
        <v>86</v>
      </c>
      <c r="B47" s="188" t="s">
        <v>79</v>
      </c>
      <c r="C47" s="188"/>
      <c r="D47" s="188"/>
      <c r="E47" s="188"/>
      <c r="F47" s="188"/>
      <c r="G47" s="125"/>
      <c r="H47" s="125"/>
      <c r="J47" s="9"/>
      <c r="K47" s="9"/>
    </row>
    <row r="48" spans="1:11" x14ac:dyDescent="0.25">
      <c r="A48" s="62"/>
      <c r="B48" s="62"/>
      <c r="C48" s="63"/>
      <c r="D48" s="64"/>
      <c r="E48" s="118"/>
      <c r="F48" s="119"/>
      <c r="G48" s="120"/>
      <c r="H48" s="120"/>
    </row>
    <row r="49" spans="1:11" x14ac:dyDescent="0.25">
      <c r="A49" s="62"/>
      <c r="B49" s="66" t="s">
        <v>0</v>
      </c>
      <c r="C49" s="75">
        <v>1</v>
      </c>
      <c r="D49" s="70" t="s">
        <v>2</v>
      </c>
      <c r="E49" s="126"/>
      <c r="F49" s="205"/>
      <c r="G49" s="205"/>
      <c r="H49" s="120"/>
    </row>
    <row r="50" spans="1:11" ht="15.6" thickBot="1" x14ac:dyDescent="0.3">
      <c r="A50" s="62"/>
      <c r="B50" s="62"/>
      <c r="C50" s="68"/>
      <c r="D50" s="69"/>
      <c r="E50" s="126"/>
      <c r="F50" s="127"/>
      <c r="G50" s="128"/>
      <c r="H50" s="128"/>
      <c r="J50" s="10"/>
      <c r="K50" s="10"/>
    </row>
    <row r="51" spans="1:11" s="10" customFormat="1" ht="15.6" x14ac:dyDescent="0.25">
      <c r="A51" s="40" t="s">
        <v>87</v>
      </c>
      <c r="B51" s="188" t="s">
        <v>81</v>
      </c>
      <c r="C51" s="188"/>
      <c r="D51" s="188"/>
      <c r="E51" s="188"/>
      <c r="F51" s="188"/>
      <c r="G51" s="125"/>
      <c r="H51" s="125"/>
      <c r="J51" s="9"/>
      <c r="K51" s="9"/>
    </row>
    <row r="52" spans="1:11" x14ac:dyDescent="0.25">
      <c r="A52" s="62"/>
      <c r="B52" s="62"/>
      <c r="C52" s="63"/>
      <c r="D52" s="64"/>
      <c r="E52" s="118"/>
      <c r="F52" s="119"/>
      <c r="G52" s="120"/>
      <c r="H52" s="120"/>
    </row>
    <row r="53" spans="1:11" x14ac:dyDescent="0.25">
      <c r="A53" s="62"/>
      <c r="B53" s="66" t="s">
        <v>19</v>
      </c>
      <c r="C53" s="75">
        <v>75</v>
      </c>
      <c r="D53" s="70" t="s">
        <v>20</v>
      </c>
      <c r="E53" s="126"/>
      <c r="F53" s="205"/>
      <c r="G53" s="205"/>
      <c r="H53" s="120"/>
    </row>
    <row r="54" spans="1:11" ht="15.6" thickBot="1" x14ac:dyDescent="0.3">
      <c r="A54" s="62"/>
      <c r="B54" s="62"/>
      <c r="C54" s="68"/>
      <c r="D54" s="69"/>
      <c r="E54" s="126"/>
      <c r="F54" s="127"/>
      <c r="G54" s="128"/>
      <c r="H54" s="128"/>
      <c r="J54" s="10"/>
      <c r="K54" s="10"/>
    </row>
    <row r="55" spans="1:11" s="10" customFormat="1" ht="15.6" x14ac:dyDescent="0.25">
      <c r="A55" s="40" t="s">
        <v>88</v>
      </c>
      <c r="B55" s="188" t="s">
        <v>148</v>
      </c>
      <c r="C55" s="188"/>
      <c r="D55" s="188"/>
      <c r="E55" s="188"/>
      <c r="F55" s="188"/>
      <c r="G55" s="125"/>
      <c r="H55" s="125"/>
      <c r="J55" s="9"/>
      <c r="K55" s="9"/>
    </row>
    <row r="56" spans="1:11" x14ac:dyDescent="0.25">
      <c r="A56" s="62"/>
      <c r="B56" s="62"/>
      <c r="C56" s="63"/>
      <c r="D56" s="64"/>
      <c r="E56" s="118"/>
      <c r="F56" s="119"/>
      <c r="G56" s="120"/>
      <c r="H56" s="120"/>
    </row>
    <row r="57" spans="1:11" x14ac:dyDescent="0.25">
      <c r="A57" s="62"/>
      <c r="B57" s="66" t="s">
        <v>19</v>
      </c>
      <c r="C57" s="75">
        <f>C53</f>
        <v>75</v>
      </c>
      <c r="D57" s="70" t="s">
        <v>20</v>
      </c>
      <c r="E57" s="126"/>
      <c r="F57" s="205"/>
      <c r="G57" s="205"/>
      <c r="H57" s="120"/>
    </row>
    <row r="58" spans="1:11" ht="15.6" thickBot="1" x14ac:dyDescent="0.3">
      <c r="A58" s="62"/>
      <c r="B58" s="62"/>
      <c r="C58" s="68"/>
      <c r="D58" s="69"/>
      <c r="E58" s="126"/>
      <c r="F58" s="127"/>
      <c r="G58" s="128"/>
      <c r="H58" s="128"/>
      <c r="J58" s="10"/>
      <c r="K58" s="10"/>
    </row>
    <row r="59" spans="1:11" s="10" customFormat="1" ht="31.5" customHeight="1" thickBot="1" x14ac:dyDescent="0.3">
      <c r="A59" s="39">
        <v>3</v>
      </c>
      <c r="B59" s="206" t="s">
        <v>44</v>
      </c>
      <c r="C59" s="206"/>
      <c r="D59" s="206"/>
      <c r="E59" s="206"/>
      <c r="F59" s="206"/>
      <c r="G59" s="124"/>
      <c r="H59" s="124"/>
    </row>
    <row r="60" spans="1:11" s="10" customFormat="1" ht="15.6" x14ac:dyDescent="0.25">
      <c r="A60" s="40" t="s">
        <v>89</v>
      </c>
      <c r="B60" s="188" t="s">
        <v>14</v>
      </c>
      <c r="C60" s="188"/>
      <c r="D60" s="188"/>
      <c r="E60" s="188"/>
      <c r="F60" s="188"/>
      <c r="G60" s="125"/>
      <c r="H60" s="125"/>
      <c r="J60" s="9"/>
      <c r="K60" s="9"/>
    </row>
    <row r="61" spans="1:11" x14ac:dyDescent="0.25">
      <c r="A61" s="62"/>
      <c r="B61" s="62"/>
      <c r="C61" s="63"/>
      <c r="D61" s="64"/>
      <c r="E61" s="118"/>
      <c r="F61" s="119"/>
      <c r="G61" s="120"/>
      <c r="H61" s="120"/>
    </row>
    <row r="62" spans="1:11" x14ac:dyDescent="0.25">
      <c r="A62" s="62"/>
      <c r="B62" s="66" t="s">
        <v>15</v>
      </c>
      <c r="C62" s="75">
        <v>1</v>
      </c>
      <c r="D62" s="69" t="s">
        <v>2</v>
      </c>
      <c r="E62" s="126"/>
      <c r="F62" s="205"/>
      <c r="G62" s="205"/>
      <c r="H62" s="120"/>
    </row>
    <row r="63" spans="1:11" ht="15.6" thickBot="1" x14ac:dyDescent="0.3">
      <c r="A63" s="62"/>
      <c r="B63" s="62"/>
      <c r="C63" s="68"/>
      <c r="D63" s="69"/>
      <c r="E63" s="126"/>
      <c r="F63" s="127"/>
      <c r="G63" s="128"/>
      <c r="H63" s="128"/>
      <c r="J63" s="10"/>
      <c r="K63" s="10"/>
    </row>
    <row r="64" spans="1:11" s="10" customFormat="1" ht="15.6" x14ac:dyDescent="0.25">
      <c r="A64" s="40" t="s">
        <v>163</v>
      </c>
      <c r="B64" s="188" t="s">
        <v>161</v>
      </c>
      <c r="C64" s="188"/>
      <c r="D64" s="188"/>
      <c r="E64" s="188"/>
      <c r="F64" s="188"/>
      <c r="G64" s="125"/>
      <c r="H64" s="125"/>
      <c r="J64" s="9"/>
      <c r="K64" s="9"/>
    </row>
    <row r="65" spans="1:11" x14ac:dyDescent="0.25">
      <c r="A65" s="62"/>
      <c r="B65" s="62"/>
      <c r="C65" s="63"/>
      <c r="D65" s="64"/>
      <c r="E65" s="118"/>
      <c r="F65" s="119"/>
      <c r="G65" s="120"/>
      <c r="H65" s="120"/>
    </row>
    <row r="66" spans="1:11" x14ac:dyDescent="0.25">
      <c r="A66" s="62"/>
      <c r="B66" s="66" t="s">
        <v>15</v>
      </c>
      <c r="C66" s="75">
        <v>7</v>
      </c>
      <c r="D66" s="69" t="s">
        <v>2</v>
      </c>
      <c r="E66" s="126"/>
      <c r="F66" s="205"/>
      <c r="G66" s="205"/>
      <c r="H66" s="120"/>
    </row>
    <row r="67" spans="1:11" ht="15.6" thickBot="1" x14ac:dyDescent="0.3">
      <c r="A67" s="62"/>
      <c r="B67" s="62"/>
      <c r="C67" s="68"/>
      <c r="D67" s="69"/>
      <c r="E67" s="126"/>
      <c r="F67" s="127"/>
      <c r="G67" s="128"/>
      <c r="H67" s="128"/>
      <c r="J67" s="10"/>
      <c r="K67" s="10"/>
    </row>
    <row r="68" spans="1:11" s="10" customFormat="1" ht="15.6" x14ac:dyDescent="0.25">
      <c r="A68" s="40" t="s">
        <v>164</v>
      </c>
      <c r="B68" s="188" t="s">
        <v>162</v>
      </c>
      <c r="C68" s="188"/>
      <c r="D68" s="188"/>
      <c r="E68" s="188"/>
      <c r="F68" s="188"/>
      <c r="G68" s="125"/>
      <c r="H68" s="125"/>
      <c r="J68" s="9"/>
      <c r="K68" s="9"/>
    </row>
    <row r="69" spans="1:11" x14ac:dyDescent="0.25">
      <c r="A69" s="62"/>
      <c r="B69" s="62"/>
      <c r="C69" s="63"/>
      <c r="D69" s="64"/>
      <c r="E69" s="118"/>
      <c r="F69" s="119"/>
      <c r="G69" s="120"/>
      <c r="H69" s="120"/>
    </row>
    <row r="70" spans="1:11" x14ac:dyDescent="0.25">
      <c r="A70" s="62"/>
      <c r="B70" s="66" t="s">
        <v>15</v>
      </c>
      <c r="C70" s="75">
        <v>3</v>
      </c>
      <c r="D70" s="69" t="s">
        <v>2</v>
      </c>
      <c r="E70" s="126"/>
      <c r="F70" s="205"/>
      <c r="G70" s="205"/>
      <c r="H70" s="120"/>
    </row>
    <row r="71" spans="1:11" ht="15.6" thickBot="1" x14ac:dyDescent="0.3">
      <c r="A71" s="62"/>
      <c r="B71" s="62"/>
      <c r="C71" s="68"/>
      <c r="D71" s="69"/>
      <c r="E71" s="126"/>
      <c r="F71" s="127"/>
      <c r="G71" s="128"/>
      <c r="H71" s="128"/>
      <c r="J71" s="10"/>
      <c r="K71" s="10"/>
    </row>
    <row r="72" spans="1:11" s="10" customFormat="1" ht="31.5" customHeight="1" thickBot="1" x14ac:dyDescent="0.3">
      <c r="A72" s="39">
        <v>4</v>
      </c>
      <c r="B72" s="206" t="s">
        <v>35</v>
      </c>
      <c r="C72" s="206"/>
      <c r="D72" s="206"/>
      <c r="E72" s="206"/>
      <c r="F72" s="206"/>
      <c r="G72" s="124"/>
      <c r="H72" s="124"/>
    </row>
    <row r="73" spans="1:11" s="10" customFormat="1" ht="15.75" customHeight="1" x14ac:dyDescent="0.25">
      <c r="A73" s="40" t="s">
        <v>90</v>
      </c>
      <c r="B73" s="188" t="s">
        <v>40</v>
      </c>
      <c r="C73" s="188"/>
      <c r="D73" s="188"/>
      <c r="E73" s="188"/>
      <c r="F73" s="188"/>
      <c r="G73" s="125"/>
      <c r="H73" s="125"/>
      <c r="J73" s="9"/>
      <c r="K73" s="9"/>
    </row>
    <row r="74" spans="1:11" x14ac:dyDescent="0.25">
      <c r="A74" s="62"/>
      <c r="B74" s="71"/>
      <c r="C74" s="63"/>
      <c r="D74" s="64"/>
      <c r="E74" s="118"/>
      <c r="F74" s="119"/>
      <c r="G74" s="120"/>
      <c r="H74" s="120"/>
    </row>
    <row r="75" spans="1:11" ht="26.25" customHeight="1" x14ac:dyDescent="0.25">
      <c r="A75" s="62"/>
      <c r="B75" s="74" t="s">
        <v>127</v>
      </c>
      <c r="C75" s="75">
        <v>16</v>
      </c>
      <c r="D75" s="70" t="s">
        <v>2</v>
      </c>
      <c r="E75" s="187"/>
      <c r="F75" s="187"/>
      <c r="G75" s="187"/>
      <c r="H75" s="187"/>
      <c r="J75" s="10"/>
      <c r="K75" s="10"/>
    </row>
    <row r="76" spans="1:11" s="10" customFormat="1" ht="15.6" thickBot="1" x14ac:dyDescent="0.3">
      <c r="A76" s="62"/>
      <c r="B76" s="71"/>
      <c r="C76" s="63"/>
      <c r="D76" s="64"/>
      <c r="E76" s="118"/>
      <c r="F76" s="119"/>
      <c r="G76" s="120"/>
      <c r="H76" s="120"/>
    </row>
    <row r="77" spans="1:11" s="10" customFormat="1" ht="30" customHeight="1" thickBot="1" x14ac:dyDescent="0.3">
      <c r="A77" s="39">
        <v>5</v>
      </c>
      <c r="B77" s="206" t="s">
        <v>47</v>
      </c>
      <c r="C77" s="206"/>
      <c r="D77" s="206"/>
      <c r="E77" s="206"/>
      <c r="F77" s="206"/>
      <c r="G77" s="124"/>
      <c r="H77" s="124"/>
    </row>
    <row r="78" spans="1:11" s="10" customFormat="1" ht="24.6" customHeight="1" thickBot="1" x14ac:dyDescent="0.3">
      <c r="A78" s="44" t="s">
        <v>171</v>
      </c>
      <c r="B78" s="190" t="s">
        <v>149</v>
      </c>
      <c r="C78" s="190"/>
      <c r="D78" s="190"/>
      <c r="E78" s="190"/>
      <c r="F78" s="190"/>
      <c r="G78" s="129"/>
      <c r="H78" s="129"/>
      <c r="J78" s="18"/>
      <c r="K78" s="18"/>
    </row>
    <row r="79" spans="1:11" s="18" customFormat="1" ht="15.6" x14ac:dyDescent="0.25">
      <c r="A79" s="40" t="s">
        <v>172</v>
      </c>
      <c r="B79" s="188" t="s">
        <v>165</v>
      </c>
      <c r="C79" s="188"/>
      <c r="D79" s="188"/>
      <c r="E79" s="188"/>
      <c r="F79" s="188"/>
      <c r="G79" s="125"/>
      <c r="H79" s="125"/>
      <c r="J79" s="19"/>
      <c r="K79" s="19"/>
    </row>
    <row r="80" spans="1:11" s="19" customFormat="1" x14ac:dyDescent="0.25">
      <c r="A80" s="62"/>
      <c r="B80" s="62"/>
      <c r="C80" s="63"/>
      <c r="D80" s="76"/>
      <c r="E80" s="118"/>
      <c r="F80" s="119"/>
      <c r="G80" s="120"/>
      <c r="H80" s="120"/>
    </row>
    <row r="81" spans="1:11" s="19" customFormat="1" x14ac:dyDescent="0.25">
      <c r="A81" s="62"/>
      <c r="B81" s="62" t="s">
        <v>166</v>
      </c>
      <c r="C81" s="72">
        <v>16</v>
      </c>
      <c r="D81" s="77" t="s">
        <v>1</v>
      </c>
      <c r="E81" s="189" t="s">
        <v>59</v>
      </c>
      <c r="F81" s="189"/>
      <c r="G81" s="189"/>
      <c r="H81" s="189"/>
    </row>
    <row r="82" spans="1:11" s="19" customFormat="1" x14ac:dyDescent="0.25">
      <c r="A82" s="62"/>
      <c r="B82" s="62" t="s">
        <v>167</v>
      </c>
      <c r="C82" s="72">
        <v>36</v>
      </c>
      <c r="D82" s="77" t="s">
        <v>1</v>
      </c>
      <c r="E82" s="189" t="s">
        <v>59</v>
      </c>
      <c r="F82" s="189"/>
      <c r="G82" s="189"/>
      <c r="H82" s="189"/>
    </row>
    <row r="83" spans="1:11" s="19" customFormat="1" x14ac:dyDescent="0.25">
      <c r="A83" s="62"/>
      <c r="B83" s="62" t="s">
        <v>168</v>
      </c>
      <c r="C83" s="72">
        <v>102</v>
      </c>
      <c r="D83" s="77" t="s">
        <v>1</v>
      </c>
      <c r="E83" s="189" t="s">
        <v>59</v>
      </c>
      <c r="F83" s="189"/>
      <c r="G83" s="189"/>
      <c r="H83" s="189"/>
    </row>
    <row r="84" spans="1:11" s="19" customFormat="1" x14ac:dyDescent="0.25">
      <c r="A84" s="62"/>
      <c r="B84" s="66" t="s">
        <v>125</v>
      </c>
      <c r="C84" s="75">
        <f>(C81+C82+C83)</f>
        <v>154</v>
      </c>
      <c r="D84" s="70" t="s">
        <v>3</v>
      </c>
      <c r="E84" s="187"/>
      <c r="F84" s="187"/>
      <c r="G84" s="187"/>
      <c r="H84" s="120"/>
      <c r="J84" s="18"/>
      <c r="K84" s="18"/>
    </row>
    <row r="85" spans="1:11" s="18" customFormat="1" ht="15.6" thickBot="1" x14ac:dyDescent="0.3">
      <c r="A85" s="62"/>
      <c r="B85" s="62"/>
      <c r="C85" s="63"/>
      <c r="D85" s="64"/>
      <c r="E85" s="118"/>
      <c r="F85" s="119"/>
      <c r="G85" s="120"/>
      <c r="H85" s="120"/>
    </row>
    <row r="86" spans="1:11" s="18" customFormat="1" ht="15.6" x14ac:dyDescent="0.25">
      <c r="A86" s="40" t="s">
        <v>173</v>
      </c>
      <c r="B86" s="188" t="s">
        <v>191</v>
      </c>
      <c r="C86" s="188"/>
      <c r="D86" s="188"/>
      <c r="E86" s="188"/>
      <c r="F86" s="188"/>
      <c r="G86" s="125"/>
      <c r="H86" s="125"/>
      <c r="J86" s="19"/>
      <c r="K86" s="19"/>
    </row>
    <row r="87" spans="1:11" s="19" customFormat="1" x14ac:dyDescent="0.25">
      <c r="A87" s="62"/>
      <c r="B87" s="62"/>
      <c r="C87" s="63"/>
      <c r="D87" s="76"/>
      <c r="E87" s="118"/>
      <c r="F87" s="119"/>
      <c r="G87" s="120"/>
      <c r="H87" s="120"/>
    </row>
    <row r="88" spans="1:11" s="34" customFormat="1" ht="15.6" x14ac:dyDescent="0.25">
      <c r="A88" s="66"/>
      <c r="B88" s="66" t="s">
        <v>123</v>
      </c>
      <c r="C88" s="75">
        <v>36</v>
      </c>
      <c r="D88" s="70" t="s">
        <v>1</v>
      </c>
      <c r="E88" s="189" t="s">
        <v>59</v>
      </c>
      <c r="F88" s="189"/>
      <c r="G88" s="189"/>
      <c r="H88" s="189"/>
    </row>
    <row r="89" spans="1:11" s="18" customFormat="1" ht="15.6" thickBot="1" x14ac:dyDescent="0.3">
      <c r="A89" s="62"/>
      <c r="B89" s="62"/>
      <c r="C89" s="63"/>
      <c r="D89" s="76"/>
      <c r="E89" s="118"/>
      <c r="F89" s="119"/>
      <c r="G89" s="120"/>
      <c r="H89" s="120"/>
    </row>
    <row r="90" spans="1:11" s="18" customFormat="1" ht="15.6" x14ac:dyDescent="0.25">
      <c r="A90" s="40" t="s">
        <v>174</v>
      </c>
      <c r="B90" s="188" t="s">
        <v>282</v>
      </c>
      <c r="C90" s="188"/>
      <c r="D90" s="188"/>
      <c r="E90" s="188"/>
      <c r="F90" s="188"/>
      <c r="G90" s="125"/>
      <c r="H90" s="125"/>
      <c r="J90" s="19"/>
      <c r="K90" s="19"/>
    </row>
    <row r="91" spans="1:11" s="19" customFormat="1" x14ac:dyDescent="0.25">
      <c r="A91" s="62"/>
      <c r="B91" s="62"/>
      <c r="C91" s="63"/>
      <c r="D91" s="76"/>
      <c r="E91" s="118"/>
      <c r="F91" s="119"/>
      <c r="G91" s="120"/>
      <c r="H91" s="120"/>
    </row>
    <row r="92" spans="1:11" s="34" customFormat="1" ht="15.6" x14ac:dyDescent="0.25">
      <c r="A92" s="66"/>
      <c r="B92" s="66" t="s">
        <v>128</v>
      </c>
      <c r="C92" s="75">
        <v>27</v>
      </c>
      <c r="D92" s="70" t="s">
        <v>20</v>
      </c>
      <c r="E92" s="189" t="s">
        <v>59</v>
      </c>
      <c r="F92" s="189"/>
      <c r="G92" s="189"/>
      <c r="H92" s="189"/>
    </row>
    <row r="93" spans="1:11" s="18" customFormat="1" ht="15.6" thickBot="1" x14ac:dyDescent="0.3">
      <c r="A93" s="62"/>
      <c r="B93" s="62"/>
      <c r="C93" s="63"/>
      <c r="D93" s="76"/>
      <c r="E93" s="118"/>
      <c r="F93" s="119"/>
      <c r="G93" s="120"/>
      <c r="H93" s="120"/>
    </row>
    <row r="94" spans="1:11" s="10" customFormat="1" ht="15.6" x14ac:dyDescent="0.25">
      <c r="A94" s="40" t="s">
        <v>175</v>
      </c>
      <c r="B94" s="188" t="s">
        <v>21</v>
      </c>
      <c r="C94" s="188"/>
      <c r="D94" s="188"/>
      <c r="E94" s="188"/>
      <c r="F94" s="188"/>
      <c r="G94" s="125"/>
      <c r="H94" s="125"/>
      <c r="J94" s="9"/>
      <c r="K94" s="9"/>
    </row>
    <row r="95" spans="1:11" s="19" customFormat="1" x14ac:dyDescent="0.25">
      <c r="A95" s="62"/>
      <c r="B95" s="62"/>
      <c r="C95" s="63"/>
      <c r="D95" s="76"/>
      <c r="E95" s="118"/>
      <c r="F95" s="119"/>
      <c r="G95" s="120"/>
      <c r="H95" s="120"/>
    </row>
    <row r="96" spans="1:11" s="19" customFormat="1" x14ac:dyDescent="0.25">
      <c r="A96" s="62"/>
      <c r="B96" s="62" t="s">
        <v>754</v>
      </c>
      <c r="C96" s="73">
        <f>C84-C88</f>
        <v>118</v>
      </c>
      <c r="D96" s="64" t="s">
        <v>1</v>
      </c>
      <c r="E96" s="189" t="str">
        <f>"ITEM "&amp;A79 &amp; " - "&amp; " ITEM " &amp; A86</f>
        <v>ITEM 5.1.1 -  ITEM 5.1.2</v>
      </c>
      <c r="F96" s="189"/>
      <c r="G96" s="189"/>
      <c r="H96" s="189"/>
    </row>
    <row r="97" spans="1:11" s="19" customFormat="1" x14ac:dyDescent="0.25">
      <c r="A97" s="62"/>
      <c r="B97" s="62" t="s">
        <v>169</v>
      </c>
      <c r="C97" s="73">
        <v>0.1</v>
      </c>
      <c r="D97" s="64" t="s">
        <v>1</v>
      </c>
      <c r="E97" s="189"/>
      <c r="F97" s="189"/>
      <c r="G97" s="189"/>
      <c r="H97" s="189"/>
    </row>
    <row r="98" spans="1:11" s="19" customFormat="1" x14ac:dyDescent="0.25">
      <c r="A98" s="62"/>
      <c r="B98" s="62" t="s">
        <v>36</v>
      </c>
      <c r="C98" s="73">
        <v>30</v>
      </c>
      <c r="D98" s="64"/>
      <c r="E98" s="179"/>
      <c r="F98" s="179"/>
      <c r="G98" s="179"/>
      <c r="H98" s="179"/>
    </row>
    <row r="99" spans="1:11" s="19" customFormat="1" x14ac:dyDescent="0.25">
      <c r="A99" s="62"/>
      <c r="B99" s="66" t="s">
        <v>170</v>
      </c>
      <c r="C99" s="75">
        <f>C96*C97*1.3</f>
        <v>15.340000000000002</v>
      </c>
      <c r="D99" s="70" t="s">
        <v>1</v>
      </c>
      <c r="E99" s="130"/>
      <c r="F99" s="130"/>
      <c r="G99" s="130"/>
      <c r="H99" s="130"/>
      <c r="J99" s="18"/>
      <c r="K99" s="18"/>
    </row>
    <row r="100" spans="1:11" s="18" customFormat="1" ht="15.6" thickBot="1" x14ac:dyDescent="0.3">
      <c r="A100" s="62"/>
      <c r="B100" s="62"/>
      <c r="C100" s="63"/>
      <c r="D100" s="76"/>
      <c r="E100" s="180"/>
      <c r="F100" s="119"/>
      <c r="G100" s="120"/>
      <c r="H100" s="120"/>
    </row>
    <row r="101" spans="1:11" s="10" customFormat="1" ht="15.6" x14ac:dyDescent="0.25">
      <c r="A101" s="40" t="s">
        <v>176</v>
      </c>
      <c r="B101" s="188" t="s">
        <v>22</v>
      </c>
      <c r="C101" s="188"/>
      <c r="D101" s="188"/>
      <c r="E101" s="188"/>
      <c r="F101" s="188"/>
      <c r="G101" s="125"/>
      <c r="H101" s="125"/>
      <c r="J101" s="9"/>
      <c r="K101" s="9"/>
    </row>
    <row r="102" spans="1:11" x14ac:dyDescent="0.25">
      <c r="A102" s="62"/>
      <c r="B102" s="62"/>
      <c r="C102" s="63"/>
      <c r="D102" s="64"/>
      <c r="E102" s="180"/>
      <c r="F102" s="119"/>
      <c r="G102" s="120"/>
      <c r="H102" s="120"/>
    </row>
    <row r="103" spans="1:11" x14ac:dyDescent="0.25">
      <c r="A103" s="62"/>
      <c r="B103" s="62" t="s">
        <v>126</v>
      </c>
      <c r="C103" s="72">
        <f>C99</f>
        <v>15.340000000000002</v>
      </c>
      <c r="D103" s="77" t="s">
        <v>3</v>
      </c>
      <c r="E103" s="187" t="str">
        <f>"QUANTIDADE DO ITEM "&amp;A94</f>
        <v>QUANTIDADE DO ITEM 5.1.4</v>
      </c>
      <c r="F103" s="187"/>
      <c r="G103" s="187"/>
      <c r="H103" s="120"/>
    </row>
    <row r="104" spans="1:11" x14ac:dyDescent="0.25">
      <c r="A104" s="62"/>
      <c r="B104" s="62" t="s">
        <v>80</v>
      </c>
      <c r="C104" s="73">
        <v>5.81</v>
      </c>
      <c r="D104" s="64" t="s">
        <v>24</v>
      </c>
      <c r="E104" s="180" t="s">
        <v>51</v>
      </c>
      <c r="F104" s="119"/>
      <c r="G104" s="120"/>
      <c r="H104" s="120"/>
    </row>
    <row r="105" spans="1:11" x14ac:dyDescent="0.25">
      <c r="A105" s="62"/>
      <c r="B105" s="66" t="s">
        <v>0</v>
      </c>
      <c r="C105" s="75">
        <f>C103*C104</f>
        <v>89.125399999999999</v>
      </c>
      <c r="D105" s="67" t="s">
        <v>107</v>
      </c>
      <c r="E105" s="180"/>
      <c r="F105" s="119"/>
      <c r="G105" s="120"/>
      <c r="H105" s="120"/>
      <c r="J105" s="10"/>
      <c r="K105" s="10"/>
    </row>
    <row r="106" spans="1:11" s="10" customFormat="1" ht="15.6" thickBot="1" x14ac:dyDescent="0.3">
      <c r="A106" s="62"/>
      <c r="B106" s="62"/>
      <c r="C106" s="63"/>
      <c r="D106" s="64"/>
      <c r="E106" s="180"/>
      <c r="F106" s="119"/>
      <c r="G106" s="120"/>
      <c r="H106" s="120"/>
    </row>
    <row r="107" spans="1:11" s="10" customFormat="1" ht="15.6" x14ac:dyDescent="0.25">
      <c r="A107" s="40" t="s">
        <v>253</v>
      </c>
      <c r="B107" s="188" t="s">
        <v>25</v>
      </c>
      <c r="C107" s="188"/>
      <c r="D107" s="188"/>
      <c r="E107" s="188"/>
      <c r="F107" s="188"/>
      <c r="G107" s="125"/>
      <c r="H107" s="125"/>
      <c r="J107" s="9"/>
      <c r="K107" s="9"/>
    </row>
    <row r="108" spans="1:11" x14ac:dyDescent="0.25">
      <c r="A108" s="62"/>
      <c r="B108" s="62"/>
      <c r="C108" s="63"/>
      <c r="D108" s="64"/>
      <c r="E108" s="180"/>
      <c r="F108" s="119"/>
      <c r="G108" s="120"/>
      <c r="H108" s="120"/>
    </row>
    <row r="109" spans="1:11" x14ac:dyDescent="0.25">
      <c r="A109" s="62"/>
      <c r="B109" s="66" t="s">
        <v>0</v>
      </c>
      <c r="C109" s="75">
        <f>C99</f>
        <v>15.340000000000002</v>
      </c>
      <c r="D109" s="69" t="s">
        <v>3</v>
      </c>
      <c r="E109" s="187" t="str">
        <f>"QUANTIDADE DO ITEM "&amp;A94</f>
        <v>QUANTIDADE DO ITEM 5.1.4</v>
      </c>
      <c r="F109" s="187"/>
      <c r="G109" s="187"/>
      <c r="H109" s="120"/>
      <c r="J109" s="10"/>
      <c r="K109" s="10"/>
    </row>
    <row r="110" spans="1:11" s="10" customFormat="1" ht="15.6" thickBot="1" x14ac:dyDescent="0.3">
      <c r="A110" s="62"/>
      <c r="B110" s="62"/>
      <c r="C110" s="63"/>
      <c r="D110" s="64"/>
      <c r="E110" s="118"/>
      <c r="F110" s="119"/>
      <c r="G110" s="120"/>
      <c r="H110" s="120"/>
    </row>
    <row r="111" spans="1:11" s="10" customFormat="1" ht="24.9" customHeight="1" thickBot="1" x14ac:dyDescent="0.3">
      <c r="A111" s="44" t="s">
        <v>143</v>
      </c>
      <c r="B111" s="190" t="s">
        <v>60</v>
      </c>
      <c r="C111" s="190"/>
      <c r="D111" s="190"/>
      <c r="E111" s="190"/>
      <c r="F111" s="190"/>
      <c r="G111" s="129"/>
      <c r="H111" s="129"/>
      <c r="J111" s="18"/>
      <c r="K111" s="18"/>
    </row>
    <row r="112" spans="1:11" s="18" customFormat="1" ht="15.6" x14ac:dyDescent="0.25">
      <c r="A112" s="40" t="s">
        <v>177</v>
      </c>
      <c r="B112" s="188" t="s">
        <v>37</v>
      </c>
      <c r="C112" s="188"/>
      <c r="D112" s="188"/>
      <c r="E112" s="188"/>
      <c r="F112" s="188"/>
      <c r="G112" s="125"/>
      <c r="H112" s="125"/>
      <c r="J112" s="19"/>
      <c r="K112" s="19"/>
    </row>
    <row r="113" spans="1:11" s="19" customFormat="1" x14ac:dyDescent="0.25">
      <c r="A113" s="62"/>
      <c r="B113" s="62"/>
      <c r="C113" s="63"/>
      <c r="D113" s="76"/>
      <c r="E113" s="118"/>
      <c r="F113" s="119"/>
      <c r="G113" s="120"/>
      <c r="H113" s="120"/>
    </row>
    <row r="114" spans="1:11" s="19" customFormat="1" x14ac:dyDescent="0.25">
      <c r="A114" s="62"/>
      <c r="B114" s="66" t="s">
        <v>0</v>
      </c>
      <c r="C114" s="75">
        <v>1317</v>
      </c>
      <c r="D114" s="70" t="s">
        <v>1</v>
      </c>
      <c r="E114" s="187"/>
      <c r="F114" s="187"/>
      <c r="G114" s="187"/>
      <c r="H114" s="131"/>
      <c r="J114" s="18"/>
      <c r="K114" s="18"/>
    </row>
    <row r="115" spans="1:11" s="18" customFormat="1" ht="15.6" thickBot="1" x14ac:dyDescent="0.3">
      <c r="A115" s="62"/>
      <c r="B115" s="62"/>
      <c r="C115" s="63"/>
      <c r="D115" s="76"/>
      <c r="E115" s="118"/>
      <c r="F115" s="119"/>
      <c r="G115" s="120"/>
      <c r="H115" s="120"/>
      <c r="J115" s="10"/>
      <c r="K115" s="10"/>
    </row>
    <row r="116" spans="1:11" s="10" customFormat="1" ht="15.6" x14ac:dyDescent="0.25">
      <c r="A116" s="40" t="s">
        <v>178</v>
      </c>
      <c r="B116" s="188" t="s">
        <v>49</v>
      </c>
      <c r="C116" s="188"/>
      <c r="D116" s="188"/>
      <c r="E116" s="188"/>
      <c r="F116" s="188"/>
      <c r="G116" s="125"/>
      <c r="H116" s="125"/>
      <c r="J116" s="9"/>
      <c r="K116" s="9"/>
    </row>
    <row r="117" spans="1:11" x14ac:dyDescent="0.25">
      <c r="A117" s="62"/>
      <c r="B117" s="62"/>
      <c r="C117" s="63"/>
      <c r="D117" s="64"/>
      <c r="E117" s="118"/>
      <c r="F117" s="119"/>
      <c r="G117" s="120"/>
      <c r="H117" s="120"/>
    </row>
    <row r="118" spans="1:11" ht="18.75" customHeight="1" x14ac:dyDescent="0.25">
      <c r="A118" s="62"/>
      <c r="B118" s="66" t="s">
        <v>0</v>
      </c>
      <c r="C118" s="75">
        <v>18</v>
      </c>
      <c r="D118" s="67" t="s">
        <v>2</v>
      </c>
      <c r="E118" s="187" t="s">
        <v>67</v>
      </c>
      <c r="F118" s="187"/>
      <c r="G118" s="187"/>
      <c r="H118" s="120"/>
    </row>
    <row r="119" spans="1:11" ht="15.6" thickBot="1" x14ac:dyDescent="0.3">
      <c r="A119" s="62"/>
      <c r="B119" s="62"/>
      <c r="C119" s="63"/>
      <c r="D119" s="64"/>
      <c r="E119" s="118"/>
      <c r="F119" s="119"/>
      <c r="G119" s="120"/>
      <c r="H119" s="120"/>
      <c r="J119" s="10"/>
      <c r="K119" s="10"/>
    </row>
    <row r="120" spans="1:11" s="10" customFormat="1" ht="15.6" x14ac:dyDescent="0.25">
      <c r="A120" s="40" t="s">
        <v>179</v>
      </c>
      <c r="B120" s="188" t="s">
        <v>50</v>
      </c>
      <c r="C120" s="188"/>
      <c r="D120" s="188"/>
      <c r="E120" s="188"/>
      <c r="F120" s="188"/>
      <c r="G120" s="125"/>
      <c r="H120" s="125"/>
      <c r="J120" s="9"/>
      <c r="K120" s="9"/>
    </row>
    <row r="121" spans="1:11" x14ac:dyDescent="0.25">
      <c r="A121" s="62"/>
      <c r="B121" s="62"/>
      <c r="C121" s="63"/>
      <c r="D121" s="64"/>
      <c r="E121" s="118"/>
      <c r="F121" s="119"/>
      <c r="G121" s="120"/>
      <c r="H121" s="120"/>
    </row>
    <row r="122" spans="1:11" x14ac:dyDescent="0.25">
      <c r="A122" s="62"/>
      <c r="B122" s="66" t="s">
        <v>0</v>
      </c>
      <c r="C122" s="75">
        <f>C118</f>
        <v>18</v>
      </c>
      <c r="D122" s="67" t="s">
        <v>2</v>
      </c>
      <c r="E122" s="187" t="str">
        <f>"QUANTIDADE DO ITEM "&amp;A116</f>
        <v>QUANTIDADE DO ITEM 5.2.2</v>
      </c>
      <c r="F122" s="187"/>
      <c r="G122" s="187"/>
      <c r="H122" s="120"/>
    </row>
    <row r="123" spans="1:11" ht="15.6" thickBot="1" x14ac:dyDescent="0.3">
      <c r="A123" s="62"/>
      <c r="B123" s="62"/>
      <c r="C123" s="63"/>
      <c r="D123" s="64"/>
      <c r="E123" s="118"/>
      <c r="F123" s="119"/>
      <c r="G123" s="120"/>
      <c r="H123" s="120"/>
      <c r="J123" s="10"/>
      <c r="K123" s="10"/>
    </row>
    <row r="124" spans="1:11" s="10" customFormat="1" ht="15.6" x14ac:dyDescent="0.25">
      <c r="A124" s="40" t="s">
        <v>180</v>
      </c>
      <c r="B124" s="188" t="s">
        <v>21</v>
      </c>
      <c r="C124" s="188"/>
      <c r="D124" s="188"/>
      <c r="E124" s="188"/>
      <c r="F124" s="188"/>
      <c r="G124" s="125"/>
      <c r="H124" s="125"/>
      <c r="J124" s="9"/>
      <c r="K124" s="9"/>
    </row>
    <row r="125" spans="1:11" x14ac:dyDescent="0.25">
      <c r="A125" s="62"/>
      <c r="B125" s="62"/>
      <c r="C125" s="63"/>
      <c r="D125" s="64"/>
      <c r="E125" s="118"/>
      <c r="F125" s="119"/>
      <c r="G125" s="120"/>
      <c r="H125" s="120"/>
    </row>
    <row r="126" spans="1:11" x14ac:dyDescent="0.25">
      <c r="A126" s="62"/>
      <c r="B126" s="62" t="s">
        <v>135</v>
      </c>
      <c r="C126" s="72">
        <f>C114</f>
        <v>1317</v>
      </c>
      <c r="D126" s="77" t="s">
        <v>1</v>
      </c>
      <c r="E126" s="187" t="str">
        <f>"ITEM "&amp;A112</f>
        <v>ITEM 5.2.1</v>
      </c>
      <c r="F126" s="187"/>
      <c r="G126" s="187"/>
      <c r="H126" s="120"/>
    </row>
    <row r="127" spans="1:11" x14ac:dyDescent="0.25">
      <c r="A127" s="62"/>
      <c r="B127" s="62" t="s">
        <v>121</v>
      </c>
      <c r="C127" s="73">
        <v>0.1</v>
      </c>
      <c r="D127" s="64" t="s">
        <v>20</v>
      </c>
      <c r="E127" s="118"/>
      <c r="F127" s="119"/>
      <c r="G127" s="120"/>
      <c r="H127" s="120"/>
    </row>
    <row r="128" spans="1:11" x14ac:dyDescent="0.25">
      <c r="A128" s="62"/>
      <c r="B128" s="62" t="s">
        <v>129</v>
      </c>
      <c r="C128" s="73">
        <f>C126*C127</f>
        <v>131.70000000000002</v>
      </c>
      <c r="D128" s="64" t="s">
        <v>3</v>
      </c>
      <c r="E128" s="118"/>
      <c r="F128" s="119"/>
      <c r="G128" s="120"/>
      <c r="H128" s="120"/>
    </row>
    <row r="129" spans="1:11" ht="14.25" customHeight="1" x14ac:dyDescent="0.25">
      <c r="A129" s="62"/>
      <c r="B129" s="62" t="s">
        <v>131</v>
      </c>
      <c r="C129" s="73">
        <f>C122</f>
        <v>18</v>
      </c>
      <c r="D129" s="64" t="s">
        <v>2</v>
      </c>
      <c r="E129" s="187" t="str">
        <f>"ITEM "&amp;A116</f>
        <v>ITEM 5.2.2</v>
      </c>
      <c r="F129" s="187"/>
      <c r="G129" s="187"/>
      <c r="H129" s="120"/>
    </row>
    <row r="130" spans="1:11" ht="14.25" customHeight="1" x14ac:dyDescent="0.25">
      <c r="A130" s="62"/>
      <c r="B130" s="62" t="s">
        <v>130</v>
      </c>
      <c r="C130" s="73">
        <v>1</v>
      </c>
      <c r="D130" s="64" t="s">
        <v>3</v>
      </c>
      <c r="E130" s="118"/>
      <c r="F130" s="119"/>
      <c r="G130" s="120"/>
      <c r="H130" s="120"/>
    </row>
    <row r="131" spans="1:11" ht="14.25" customHeight="1" x14ac:dyDescent="0.25">
      <c r="A131" s="62"/>
      <c r="B131" s="62" t="s">
        <v>132</v>
      </c>
      <c r="C131" s="73">
        <f>C129*C130</f>
        <v>18</v>
      </c>
      <c r="D131" s="64" t="s">
        <v>3</v>
      </c>
      <c r="E131" s="118"/>
      <c r="F131" s="119"/>
      <c r="G131" s="120"/>
      <c r="H131" s="120"/>
    </row>
    <row r="132" spans="1:11" ht="14.25" customHeight="1" x14ac:dyDescent="0.25">
      <c r="A132" s="62"/>
      <c r="B132" s="62" t="s">
        <v>36</v>
      </c>
      <c r="C132" s="73">
        <v>30</v>
      </c>
      <c r="D132" s="64" t="s">
        <v>27</v>
      </c>
      <c r="E132" s="118"/>
      <c r="F132" s="119"/>
      <c r="G132" s="120"/>
      <c r="H132" s="120"/>
    </row>
    <row r="133" spans="1:11" ht="18" x14ac:dyDescent="0.25">
      <c r="A133" s="62"/>
      <c r="B133" s="66" t="s">
        <v>133</v>
      </c>
      <c r="C133" s="75">
        <f>(C128+C131)*((100+C132)/100)</f>
        <v>194.61000000000004</v>
      </c>
      <c r="D133" s="67" t="s">
        <v>3</v>
      </c>
      <c r="E133" s="132"/>
      <c r="F133" s="133"/>
      <c r="G133" s="120"/>
      <c r="H133" s="120"/>
      <c r="J133" s="10"/>
      <c r="K133" s="10"/>
    </row>
    <row r="134" spans="1:11" s="10" customFormat="1" ht="15.6" thickBot="1" x14ac:dyDescent="0.3">
      <c r="A134" s="62"/>
      <c r="B134" s="62"/>
      <c r="C134" s="63"/>
      <c r="D134" s="64"/>
      <c r="E134" s="180"/>
      <c r="F134" s="119"/>
      <c r="G134" s="120"/>
      <c r="H134" s="120"/>
    </row>
    <row r="135" spans="1:11" s="10" customFormat="1" ht="15.6" x14ac:dyDescent="0.25">
      <c r="A135" s="40" t="s">
        <v>181</v>
      </c>
      <c r="B135" s="188" t="s">
        <v>22</v>
      </c>
      <c r="C135" s="188"/>
      <c r="D135" s="188"/>
      <c r="E135" s="188"/>
      <c r="F135" s="188"/>
      <c r="G135" s="125"/>
      <c r="H135" s="125"/>
      <c r="J135" s="9"/>
      <c r="K135" s="9"/>
    </row>
    <row r="136" spans="1:11" x14ac:dyDescent="0.25">
      <c r="A136" s="62"/>
      <c r="B136" s="62"/>
      <c r="C136" s="63"/>
      <c r="D136" s="64"/>
      <c r="E136" s="180"/>
      <c r="F136" s="119"/>
      <c r="G136" s="120"/>
      <c r="H136" s="120"/>
    </row>
    <row r="137" spans="1:11" x14ac:dyDescent="0.25">
      <c r="A137" s="62"/>
      <c r="B137" s="62" t="s">
        <v>23</v>
      </c>
      <c r="C137" s="72">
        <f>C133</f>
        <v>194.61000000000004</v>
      </c>
      <c r="D137" s="65" t="s">
        <v>3</v>
      </c>
      <c r="E137" s="187" t="str">
        <f>"QUANTIDADE DO ITEM "&amp;A124</f>
        <v>QUANTIDADE DO ITEM 5.2.4</v>
      </c>
      <c r="F137" s="187"/>
      <c r="G137" s="187"/>
      <c r="H137" s="120"/>
    </row>
    <row r="138" spans="1:11" x14ac:dyDescent="0.25">
      <c r="A138" s="62"/>
      <c r="B138" s="62" t="s">
        <v>80</v>
      </c>
      <c r="C138" s="73">
        <v>5.81</v>
      </c>
      <c r="D138" s="64" t="s">
        <v>24</v>
      </c>
      <c r="E138" s="134" t="s">
        <v>51</v>
      </c>
      <c r="F138" s="119"/>
      <c r="G138" s="120"/>
      <c r="H138" s="120"/>
    </row>
    <row r="139" spans="1:11" x14ac:dyDescent="0.25">
      <c r="A139" s="62"/>
      <c r="B139" s="66" t="s">
        <v>0</v>
      </c>
      <c r="C139" s="75">
        <f>C137*C138</f>
        <v>1130.6841000000002</v>
      </c>
      <c r="D139" s="67" t="s">
        <v>107</v>
      </c>
      <c r="E139" s="180"/>
      <c r="F139" s="119"/>
      <c r="G139" s="120"/>
      <c r="H139" s="120"/>
      <c r="J139" s="10"/>
      <c r="K139" s="10"/>
    </row>
    <row r="140" spans="1:11" s="10" customFormat="1" ht="15.6" thickBot="1" x14ac:dyDescent="0.3">
      <c r="A140" s="62"/>
      <c r="B140" s="62"/>
      <c r="C140" s="63"/>
      <c r="D140" s="64"/>
      <c r="E140" s="180"/>
      <c r="F140" s="119"/>
      <c r="G140" s="120"/>
      <c r="H140" s="120"/>
    </row>
    <row r="141" spans="1:11" s="10" customFormat="1" ht="15.6" x14ac:dyDescent="0.25">
      <c r="A141" s="40" t="s">
        <v>182</v>
      </c>
      <c r="B141" s="188" t="s">
        <v>25</v>
      </c>
      <c r="C141" s="188"/>
      <c r="D141" s="188"/>
      <c r="E141" s="188"/>
      <c r="F141" s="188"/>
      <c r="G141" s="125"/>
      <c r="H141" s="125"/>
      <c r="J141" s="9"/>
      <c r="K141" s="9"/>
    </row>
    <row r="142" spans="1:11" x14ac:dyDescent="0.25">
      <c r="A142" s="62"/>
      <c r="B142" s="62"/>
      <c r="C142" s="63"/>
      <c r="D142" s="64"/>
      <c r="E142" s="180"/>
      <c r="F142" s="119"/>
      <c r="G142" s="120"/>
      <c r="H142" s="120"/>
    </row>
    <row r="143" spans="1:11" x14ac:dyDescent="0.25">
      <c r="A143" s="62"/>
      <c r="B143" s="66" t="s">
        <v>23</v>
      </c>
      <c r="C143" s="75">
        <f>C133</f>
        <v>194.61000000000004</v>
      </c>
      <c r="D143" s="69" t="s">
        <v>3</v>
      </c>
      <c r="E143" s="187" t="str">
        <f>"QUANTIDADE DO ITEM "&amp;A124</f>
        <v>QUANTIDADE DO ITEM 5.2.4</v>
      </c>
      <c r="F143" s="187"/>
      <c r="G143" s="187"/>
      <c r="H143" s="120"/>
      <c r="J143" s="10"/>
      <c r="K143" s="10"/>
    </row>
    <row r="144" spans="1:11" s="10" customFormat="1" ht="15.6" thickBot="1" x14ac:dyDescent="0.3">
      <c r="A144" s="62"/>
      <c r="B144" s="62"/>
      <c r="C144" s="63"/>
      <c r="D144" s="64"/>
      <c r="E144" s="118"/>
      <c r="F144" s="119"/>
      <c r="G144" s="120"/>
      <c r="H144" s="120"/>
    </row>
    <row r="145" spans="1:11" s="10" customFormat="1" ht="24.9" customHeight="1" thickBot="1" x14ac:dyDescent="0.3">
      <c r="A145" s="44" t="s">
        <v>183</v>
      </c>
      <c r="B145" s="190" t="s">
        <v>150</v>
      </c>
      <c r="C145" s="190"/>
      <c r="D145" s="190"/>
      <c r="E145" s="190"/>
      <c r="F145" s="190"/>
      <c r="G145" s="129"/>
      <c r="H145" s="129"/>
    </row>
    <row r="146" spans="1:11" s="10" customFormat="1" ht="15.6" x14ac:dyDescent="0.25">
      <c r="A146" s="40" t="s">
        <v>185</v>
      </c>
      <c r="B146" s="188" t="s">
        <v>151</v>
      </c>
      <c r="C146" s="188"/>
      <c r="D146" s="188"/>
      <c r="E146" s="188"/>
      <c r="F146" s="188"/>
      <c r="G146" s="125"/>
      <c r="H146" s="125"/>
      <c r="J146" s="9"/>
      <c r="K146" s="9"/>
    </row>
    <row r="147" spans="1:11" x14ac:dyDescent="0.25">
      <c r="A147" s="62"/>
      <c r="B147" s="62"/>
      <c r="C147" s="63"/>
      <c r="D147" s="64"/>
      <c r="E147" s="118"/>
      <c r="F147" s="119"/>
      <c r="G147" s="120"/>
      <c r="H147" s="120"/>
    </row>
    <row r="148" spans="1:11" x14ac:dyDescent="0.25">
      <c r="A148" s="62"/>
      <c r="B148" s="66" t="s">
        <v>15</v>
      </c>
      <c r="C148" s="78">
        <v>1</v>
      </c>
      <c r="D148" s="70" t="s">
        <v>2</v>
      </c>
      <c r="E148" s="189" t="s">
        <v>59</v>
      </c>
      <c r="F148" s="189"/>
      <c r="G148" s="189"/>
      <c r="H148" s="189"/>
    </row>
    <row r="149" spans="1:11" ht="15.6" thickBot="1" x14ac:dyDescent="0.3">
      <c r="A149" s="62"/>
      <c r="B149" s="62"/>
      <c r="C149" s="63"/>
      <c r="D149" s="64"/>
      <c r="E149" s="118"/>
      <c r="F149" s="119"/>
      <c r="G149" s="120"/>
      <c r="H149" s="120"/>
      <c r="J149" s="10"/>
      <c r="K149" s="10"/>
    </row>
    <row r="150" spans="1:11" s="10" customFormat="1" ht="15.6" x14ac:dyDescent="0.25">
      <c r="A150" s="40" t="s">
        <v>186</v>
      </c>
      <c r="B150" s="188" t="s">
        <v>184</v>
      </c>
      <c r="C150" s="188"/>
      <c r="D150" s="188"/>
      <c r="E150" s="188"/>
      <c r="F150" s="188"/>
      <c r="G150" s="125"/>
      <c r="H150" s="125"/>
      <c r="J150" s="9"/>
      <c r="K150" s="9"/>
    </row>
    <row r="151" spans="1:11" x14ac:dyDescent="0.25">
      <c r="A151" s="62"/>
      <c r="B151" s="62"/>
      <c r="C151" s="63"/>
      <c r="D151" s="64"/>
      <c r="E151" s="118"/>
      <c r="F151" s="119"/>
      <c r="G151" s="120"/>
      <c r="H151" s="120"/>
    </row>
    <row r="152" spans="1:11" x14ac:dyDescent="0.25">
      <c r="A152" s="62"/>
      <c r="B152" s="66" t="s">
        <v>19</v>
      </c>
      <c r="C152" s="78">
        <v>20.5</v>
      </c>
      <c r="D152" s="70" t="s">
        <v>20</v>
      </c>
      <c r="E152" s="189" t="s">
        <v>59</v>
      </c>
      <c r="F152" s="189"/>
      <c r="G152" s="189"/>
      <c r="H152" s="189"/>
    </row>
    <row r="153" spans="1:11" ht="15.6" thickBot="1" x14ac:dyDescent="0.3">
      <c r="A153" s="62"/>
      <c r="B153" s="62"/>
      <c r="C153" s="63"/>
      <c r="D153" s="64"/>
      <c r="E153" s="118"/>
      <c r="F153" s="119"/>
      <c r="G153" s="120"/>
      <c r="H153" s="120"/>
      <c r="J153" s="10"/>
      <c r="K153" s="10"/>
    </row>
    <row r="154" spans="1:11" s="10" customFormat="1" ht="15.6" x14ac:dyDescent="0.25">
      <c r="A154" s="40" t="s">
        <v>187</v>
      </c>
      <c r="B154" s="188" t="s">
        <v>21</v>
      </c>
      <c r="C154" s="188"/>
      <c r="D154" s="188"/>
      <c r="E154" s="188"/>
      <c r="F154" s="188"/>
      <c r="G154" s="125"/>
      <c r="H154" s="125"/>
      <c r="J154" s="9"/>
      <c r="K154" s="9"/>
    </row>
    <row r="155" spans="1:11" x14ac:dyDescent="0.25">
      <c r="A155" s="62"/>
      <c r="B155" s="62"/>
      <c r="C155" s="63"/>
      <c r="D155" s="64"/>
      <c r="E155" s="118"/>
      <c r="F155" s="119"/>
      <c r="G155" s="120"/>
      <c r="H155" s="120"/>
    </row>
    <row r="156" spans="1:11" x14ac:dyDescent="0.25">
      <c r="A156" s="62"/>
      <c r="B156" s="62" t="s">
        <v>152</v>
      </c>
      <c r="C156" s="72">
        <f>C148</f>
        <v>1</v>
      </c>
      <c r="D156" s="77" t="s">
        <v>1</v>
      </c>
      <c r="E156" s="187" t="str">
        <f>"ITEM "&amp;A146</f>
        <v>ITEM 5.3.1</v>
      </c>
      <c r="F156" s="187"/>
      <c r="G156" s="187"/>
      <c r="H156" s="120"/>
    </row>
    <row r="157" spans="1:11" x14ac:dyDescent="0.25">
      <c r="A157" s="62"/>
      <c r="B157" s="62" t="s">
        <v>153</v>
      </c>
      <c r="C157" s="73">
        <v>4.8</v>
      </c>
      <c r="D157" s="64" t="s">
        <v>20</v>
      </c>
      <c r="E157" s="118"/>
      <c r="F157" s="119"/>
      <c r="G157" s="120"/>
      <c r="H157" s="120"/>
    </row>
    <row r="158" spans="1:11" x14ac:dyDescent="0.25">
      <c r="A158" s="62"/>
      <c r="B158" s="62" t="s">
        <v>154</v>
      </c>
      <c r="C158" s="73">
        <f>C156*C157</f>
        <v>4.8</v>
      </c>
      <c r="D158" s="64" t="s">
        <v>3</v>
      </c>
      <c r="E158" s="118"/>
      <c r="F158" s="119"/>
      <c r="G158" s="120"/>
      <c r="H158" s="120"/>
    </row>
    <row r="159" spans="1:11" x14ac:dyDescent="0.25">
      <c r="A159" s="62"/>
      <c r="B159" s="62" t="s">
        <v>155</v>
      </c>
      <c r="C159" s="72">
        <f>C152</f>
        <v>20.5</v>
      </c>
      <c r="D159" s="64" t="s">
        <v>20</v>
      </c>
      <c r="E159" s="187" t="str">
        <f>"ITEM "&amp;A150</f>
        <v>ITEM 5.3.2</v>
      </c>
      <c r="F159" s="187"/>
      <c r="G159" s="187"/>
      <c r="H159" s="120"/>
    </row>
    <row r="160" spans="1:11" x14ac:dyDescent="0.25">
      <c r="A160" s="62"/>
      <c r="B160" s="62" t="s">
        <v>156</v>
      </c>
      <c r="C160" s="72">
        <v>0.2</v>
      </c>
      <c r="D160" s="64" t="s">
        <v>1</v>
      </c>
      <c r="E160" s="118"/>
      <c r="F160" s="119"/>
      <c r="G160" s="120"/>
      <c r="H160" s="120"/>
    </row>
    <row r="161" spans="1:11" x14ac:dyDescent="0.25">
      <c r="A161" s="62"/>
      <c r="B161" s="62" t="s">
        <v>157</v>
      </c>
      <c r="C161" s="73">
        <f>C159*C160</f>
        <v>4.1000000000000005</v>
      </c>
      <c r="D161" s="64" t="s">
        <v>3</v>
      </c>
      <c r="E161" s="118"/>
      <c r="F161" s="133"/>
      <c r="G161" s="120"/>
      <c r="H161" s="120"/>
    </row>
    <row r="162" spans="1:11" ht="14.25" customHeight="1" x14ac:dyDescent="0.25">
      <c r="A162" s="62"/>
      <c r="B162" s="62" t="s">
        <v>36</v>
      </c>
      <c r="C162" s="73">
        <v>30</v>
      </c>
      <c r="D162" s="64" t="s">
        <v>27</v>
      </c>
      <c r="E162" s="180"/>
      <c r="F162" s="119"/>
      <c r="G162" s="120"/>
      <c r="H162" s="120"/>
    </row>
    <row r="163" spans="1:11" ht="18" x14ac:dyDescent="0.25">
      <c r="A163" s="62"/>
      <c r="B163" s="66" t="s">
        <v>133</v>
      </c>
      <c r="C163" s="75">
        <f>(C158+C161)*((100+C162)/100)</f>
        <v>11.57</v>
      </c>
      <c r="D163" s="67" t="s">
        <v>3</v>
      </c>
      <c r="E163" s="132"/>
      <c r="F163" s="133"/>
      <c r="G163" s="120"/>
      <c r="H163" s="120"/>
      <c r="J163" s="10"/>
      <c r="K163" s="10"/>
    </row>
    <row r="164" spans="1:11" s="10" customFormat="1" ht="15.6" thickBot="1" x14ac:dyDescent="0.3">
      <c r="A164" s="62"/>
      <c r="B164" s="62"/>
      <c r="C164" s="63"/>
      <c r="D164" s="64"/>
      <c r="E164" s="180"/>
      <c r="F164" s="119"/>
      <c r="G164" s="120"/>
      <c r="H164" s="120"/>
    </row>
    <row r="165" spans="1:11" s="10" customFormat="1" ht="15.6" x14ac:dyDescent="0.25">
      <c r="A165" s="40" t="s">
        <v>188</v>
      </c>
      <c r="B165" s="188" t="s">
        <v>22</v>
      </c>
      <c r="C165" s="188"/>
      <c r="D165" s="188"/>
      <c r="E165" s="188"/>
      <c r="F165" s="188"/>
      <c r="G165" s="125"/>
      <c r="H165" s="125"/>
      <c r="J165" s="9"/>
      <c r="K165" s="9"/>
    </row>
    <row r="166" spans="1:11" x14ac:dyDescent="0.25">
      <c r="A166" s="62"/>
      <c r="B166" s="62"/>
      <c r="C166" s="63"/>
      <c r="D166" s="64"/>
      <c r="E166" s="180"/>
      <c r="F166" s="119"/>
      <c r="G166" s="120"/>
      <c r="H166" s="120"/>
    </row>
    <row r="167" spans="1:11" x14ac:dyDescent="0.25">
      <c r="A167" s="62"/>
      <c r="B167" s="62" t="s">
        <v>23</v>
      </c>
      <c r="C167" s="72">
        <f>C163</f>
        <v>11.57</v>
      </c>
      <c r="D167" s="65" t="s">
        <v>3</v>
      </c>
      <c r="E167" s="187" t="str">
        <f>"QUANTIDADE DO ITEM "&amp;A154</f>
        <v>QUANTIDADE DO ITEM 5.3.3</v>
      </c>
      <c r="F167" s="187"/>
      <c r="G167" s="187"/>
      <c r="H167" s="120"/>
    </row>
    <row r="168" spans="1:11" x14ac:dyDescent="0.25">
      <c r="A168" s="62"/>
      <c r="B168" s="62" t="s">
        <v>80</v>
      </c>
      <c r="C168" s="73">
        <v>5.81</v>
      </c>
      <c r="D168" s="64" t="s">
        <v>24</v>
      </c>
      <c r="E168" s="134" t="s">
        <v>51</v>
      </c>
      <c r="F168" s="119"/>
      <c r="G168" s="120"/>
      <c r="H168" s="120"/>
    </row>
    <row r="169" spans="1:11" x14ac:dyDescent="0.25">
      <c r="A169" s="62"/>
      <c r="B169" s="66" t="s">
        <v>0</v>
      </c>
      <c r="C169" s="75">
        <f>C167*C168</f>
        <v>67.221699999999998</v>
      </c>
      <c r="D169" s="67" t="s">
        <v>107</v>
      </c>
      <c r="E169" s="180"/>
      <c r="F169" s="119"/>
      <c r="G169" s="120"/>
      <c r="H169" s="120"/>
      <c r="J169" s="10"/>
      <c r="K169" s="10"/>
    </row>
    <row r="170" spans="1:11" s="10" customFormat="1" ht="15.6" thickBot="1" x14ac:dyDescent="0.3">
      <c r="A170" s="62"/>
      <c r="B170" s="62"/>
      <c r="C170" s="63"/>
      <c r="D170" s="64"/>
      <c r="E170" s="180"/>
      <c r="F170" s="119"/>
      <c r="G170" s="120"/>
      <c r="H170" s="120"/>
    </row>
    <row r="171" spans="1:11" s="10" customFormat="1" ht="15.6" x14ac:dyDescent="0.25">
      <c r="A171" s="40" t="s">
        <v>189</v>
      </c>
      <c r="B171" s="188" t="s">
        <v>25</v>
      </c>
      <c r="C171" s="188"/>
      <c r="D171" s="188"/>
      <c r="E171" s="188"/>
      <c r="F171" s="188"/>
      <c r="G171" s="125"/>
      <c r="H171" s="125"/>
      <c r="J171" s="9"/>
      <c r="K171" s="9"/>
    </row>
    <row r="172" spans="1:11" x14ac:dyDescent="0.25">
      <c r="A172" s="62"/>
      <c r="B172" s="62"/>
      <c r="C172" s="63"/>
      <c r="D172" s="64"/>
      <c r="E172" s="180"/>
      <c r="F172" s="119"/>
      <c r="G172" s="120"/>
      <c r="H172" s="120"/>
    </row>
    <row r="173" spans="1:11" x14ac:dyDescent="0.25">
      <c r="A173" s="62"/>
      <c r="B173" s="66" t="s">
        <v>23</v>
      </c>
      <c r="C173" s="75">
        <f>C163</f>
        <v>11.57</v>
      </c>
      <c r="D173" s="69" t="s">
        <v>3</v>
      </c>
      <c r="E173" s="187" t="str">
        <f>"QUANTIDADE DO ITEM "&amp;A154</f>
        <v>QUANTIDADE DO ITEM 5.3.3</v>
      </c>
      <c r="F173" s="187"/>
      <c r="G173" s="187"/>
      <c r="H173" s="120"/>
      <c r="J173" s="10"/>
      <c r="K173" s="10"/>
    </row>
    <row r="174" spans="1:11" s="10" customFormat="1" ht="15.6" thickBot="1" x14ac:dyDescent="0.3">
      <c r="A174" s="62"/>
      <c r="B174" s="62"/>
      <c r="C174" s="63"/>
      <c r="D174" s="64"/>
      <c r="E174" s="118"/>
      <c r="F174" s="119"/>
      <c r="G174" s="120"/>
      <c r="H174" s="120"/>
    </row>
    <row r="175" spans="1:11" s="10" customFormat="1" ht="30" customHeight="1" thickBot="1" x14ac:dyDescent="0.3">
      <c r="A175" s="39">
        <v>6</v>
      </c>
      <c r="B175" s="206" t="s">
        <v>68</v>
      </c>
      <c r="C175" s="206"/>
      <c r="D175" s="206"/>
      <c r="E175" s="206"/>
      <c r="F175" s="206"/>
      <c r="G175" s="124"/>
      <c r="H175" s="124"/>
    </row>
    <row r="176" spans="1:11" s="10" customFormat="1" ht="15.6" x14ac:dyDescent="0.25">
      <c r="A176" s="40" t="s">
        <v>91</v>
      </c>
      <c r="B176" s="188" t="s">
        <v>70</v>
      </c>
      <c r="C176" s="188"/>
      <c r="D176" s="188"/>
      <c r="E176" s="188"/>
      <c r="F176" s="188"/>
      <c r="G176" s="125"/>
      <c r="H176" s="125"/>
      <c r="J176" s="9"/>
      <c r="K176" s="9"/>
    </row>
    <row r="177" spans="1:11" x14ac:dyDescent="0.25">
      <c r="A177" s="62"/>
      <c r="B177" s="62"/>
      <c r="C177" s="63"/>
      <c r="D177" s="64"/>
      <c r="E177" s="118"/>
      <c r="F177" s="119"/>
      <c r="G177" s="120"/>
      <c r="H177" s="120"/>
    </row>
    <row r="178" spans="1:11" x14ac:dyDescent="0.25">
      <c r="A178" s="62"/>
      <c r="B178" s="71" t="s">
        <v>136</v>
      </c>
      <c r="C178" s="72">
        <v>18</v>
      </c>
      <c r="D178" s="64" t="s">
        <v>48</v>
      </c>
      <c r="E178" s="187" t="s">
        <v>67</v>
      </c>
      <c r="F178" s="187"/>
      <c r="G178" s="187"/>
      <c r="H178" s="120"/>
    </row>
    <row r="179" spans="1:11" x14ac:dyDescent="0.25">
      <c r="A179" s="62"/>
      <c r="B179" s="71" t="s">
        <v>15</v>
      </c>
      <c r="C179" s="73">
        <v>25</v>
      </c>
      <c r="D179" s="64" t="s">
        <v>69</v>
      </c>
      <c r="E179" s="187"/>
      <c r="F179" s="187"/>
      <c r="G179" s="187"/>
      <c r="H179" s="120"/>
    </row>
    <row r="180" spans="1:11" x14ac:dyDescent="0.25">
      <c r="A180" s="62"/>
      <c r="B180" s="74" t="s">
        <v>0</v>
      </c>
      <c r="C180" s="75">
        <f>C178*C179</f>
        <v>450</v>
      </c>
      <c r="D180" s="67" t="s">
        <v>2</v>
      </c>
      <c r="E180" s="187"/>
      <c r="F180" s="187"/>
      <c r="G180" s="187"/>
      <c r="H180" s="120"/>
    </row>
    <row r="181" spans="1:11" ht="15.6" thickBot="1" x14ac:dyDescent="0.3">
      <c r="A181" s="62"/>
      <c r="B181" s="71"/>
      <c r="C181" s="63"/>
      <c r="D181" s="64"/>
      <c r="E181" s="118"/>
      <c r="F181" s="119"/>
      <c r="G181" s="120"/>
      <c r="H181" s="120"/>
      <c r="J181" s="10"/>
      <c r="K181" s="10"/>
    </row>
    <row r="182" spans="1:11" s="10" customFormat="1" ht="15.6" x14ac:dyDescent="0.25">
      <c r="A182" s="40" t="s">
        <v>92</v>
      </c>
      <c r="B182" s="188" t="s">
        <v>71</v>
      </c>
      <c r="C182" s="188"/>
      <c r="D182" s="188"/>
      <c r="E182" s="188"/>
      <c r="F182" s="188"/>
      <c r="G182" s="125"/>
      <c r="H182" s="125"/>
      <c r="J182" s="9"/>
      <c r="K182" s="9"/>
    </row>
    <row r="183" spans="1:11" x14ac:dyDescent="0.25">
      <c r="A183" s="62"/>
      <c r="B183" s="71"/>
      <c r="C183" s="63"/>
      <c r="D183" s="64"/>
      <c r="E183" s="118"/>
      <c r="F183" s="119"/>
      <c r="G183" s="120"/>
      <c r="H183" s="120"/>
    </row>
    <row r="184" spans="1:11" x14ac:dyDescent="0.25">
      <c r="A184" s="62"/>
      <c r="B184" s="71" t="s">
        <v>137</v>
      </c>
      <c r="C184" s="72">
        <f>C180</f>
        <v>450</v>
      </c>
      <c r="D184" s="64" t="s">
        <v>48</v>
      </c>
      <c r="E184" s="187" t="str">
        <f>"ITEM " &amp;A176</f>
        <v>ITEM 6.1</v>
      </c>
      <c r="F184" s="187"/>
      <c r="G184" s="187"/>
      <c r="H184" s="120"/>
    </row>
    <row r="185" spans="1:11" ht="15.6" x14ac:dyDescent="0.25">
      <c r="A185" s="62"/>
      <c r="B185" s="71" t="s">
        <v>122</v>
      </c>
      <c r="C185" s="73">
        <v>0.3</v>
      </c>
      <c r="D185" s="64" t="s">
        <v>74</v>
      </c>
      <c r="E185" s="187"/>
      <c r="F185" s="187"/>
      <c r="G185" s="187"/>
      <c r="H185" s="120"/>
      <c r="J185" s="17"/>
      <c r="K185" s="17"/>
    </row>
    <row r="186" spans="1:11" s="17" customFormat="1" ht="15.6" x14ac:dyDescent="0.25">
      <c r="A186" s="66"/>
      <c r="B186" s="74" t="s">
        <v>0</v>
      </c>
      <c r="C186" s="75">
        <f>C184*C185</f>
        <v>135</v>
      </c>
      <c r="D186" s="70" t="s">
        <v>1</v>
      </c>
      <c r="E186" s="187"/>
      <c r="F186" s="187"/>
      <c r="G186" s="187"/>
      <c r="H186" s="135"/>
      <c r="J186" s="9"/>
      <c r="K186" s="9"/>
    </row>
    <row r="187" spans="1:11" ht="15.6" thickBot="1" x14ac:dyDescent="0.3">
      <c r="A187" s="62"/>
      <c r="B187" s="71"/>
      <c r="C187" s="63"/>
      <c r="D187" s="64"/>
      <c r="E187" s="118"/>
      <c r="F187" s="119"/>
      <c r="G187" s="120"/>
      <c r="H187" s="120"/>
      <c r="J187" s="10"/>
      <c r="K187" s="10"/>
    </row>
    <row r="188" spans="1:11" s="10" customFormat="1" ht="15.6" x14ac:dyDescent="0.25">
      <c r="A188" s="40" t="s">
        <v>93</v>
      </c>
      <c r="B188" s="188" t="s">
        <v>72</v>
      </c>
      <c r="C188" s="188"/>
      <c r="D188" s="188"/>
      <c r="E188" s="188"/>
      <c r="F188" s="188"/>
      <c r="G188" s="125"/>
      <c r="H188" s="125"/>
      <c r="J188" s="9"/>
      <c r="K188" s="9"/>
    </row>
    <row r="189" spans="1:11" x14ac:dyDescent="0.25">
      <c r="A189" s="62"/>
      <c r="B189" s="71"/>
      <c r="C189" s="63"/>
      <c r="D189" s="64"/>
      <c r="E189" s="118"/>
      <c r="F189" s="119"/>
      <c r="G189" s="120"/>
      <c r="H189" s="120"/>
    </row>
    <row r="190" spans="1:11" x14ac:dyDescent="0.25">
      <c r="A190" s="62"/>
      <c r="B190" s="71" t="s">
        <v>137</v>
      </c>
      <c r="C190" s="72">
        <f>C180</f>
        <v>450</v>
      </c>
      <c r="D190" s="64" t="s">
        <v>48</v>
      </c>
      <c r="E190" s="187" t="str">
        <f>"ITEM " &amp;A176</f>
        <v>ITEM 6.1</v>
      </c>
      <c r="F190" s="187"/>
      <c r="G190" s="187"/>
      <c r="H190" s="120"/>
    </row>
    <row r="191" spans="1:11" ht="15.6" x14ac:dyDescent="0.25">
      <c r="A191" s="62"/>
      <c r="B191" s="71" t="s">
        <v>122</v>
      </c>
      <c r="C191" s="73">
        <v>0.36</v>
      </c>
      <c r="D191" s="64" t="s">
        <v>75</v>
      </c>
      <c r="E191" s="187"/>
      <c r="F191" s="187"/>
      <c r="G191" s="187"/>
      <c r="H191" s="120"/>
      <c r="J191" s="17"/>
      <c r="K191" s="17"/>
    </row>
    <row r="192" spans="1:11" s="17" customFormat="1" ht="15.6" x14ac:dyDescent="0.25">
      <c r="A192" s="66"/>
      <c r="B192" s="74" t="s">
        <v>0</v>
      </c>
      <c r="C192" s="75">
        <f>C190*C191</f>
        <v>162</v>
      </c>
      <c r="D192" s="70" t="s">
        <v>110</v>
      </c>
      <c r="E192" s="187"/>
      <c r="F192" s="187"/>
      <c r="G192" s="187"/>
      <c r="H192" s="135"/>
      <c r="J192" s="9"/>
      <c r="K192" s="9"/>
    </row>
    <row r="193" spans="1:11" ht="15.6" thickBot="1" x14ac:dyDescent="0.3">
      <c r="A193" s="62"/>
      <c r="B193" s="71"/>
      <c r="C193" s="63"/>
      <c r="D193" s="64"/>
      <c r="E193" s="118"/>
      <c r="F193" s="119"/>
      <c r="G193" s="120"/>
      <c r="H193" s="120"/>
      <c r="J193" s="10"/>
      <c r="K193" s="10"/>
    </row>
    <row r="194" spans="1:11" s="10" customFormat="1" ht="15.6" x14ac:dyDescent="0.25">
      <c r="A194" s="40" t="s">
        <v>190</v>
      </c>
      <c r="B194" s="188" t="s">
        <v>73</v>
      </c>
      <c r="C194" s="188"/>
      <c r="D194" s="188"/>
      <c r="E194" s="188"/>
      <c r="F194" s="188"/>
      <c r="G194" s="125"/>
      <c r="H194" s="125"/>
      <c r="J194" s="9"/>
      <c r="K194" s="9"/>
    </row>
    <row r="195" spans="1:11" x14ac:dyDescent="0.25">
      <c r="A195" s="62"/>
      <c r="B195" s="71"/>
      <c r="C195" s="63"/>
      <c r="D195" s="64"/>
      <c r="E195" s="118"/>
      <c r="F195" s="119"/>
      <c r="G195" s="120"/>
      <c r="H195" s="120"/>
    </row>
    <row r="196" spans="1:11" x14ac:dyDescent="0.25">
      <c r="A196" s="62"/>
      <c r="B196" s="71" t="s">
        <v>137</v>
      </c>
      <c r="C196" s="72">
        <f>C180</f>
        <v>450</v>
      </c>
      <c r="D196" s="64" t="s">
        <v>48</v>
      </c>
      <c r="E196" s="187" t="str">
        <f>"ITEM " &amp;A176</f>
        <v>ITEM 6.1</v>
      </c>
      <c r="F196" s="187"/>
      <c r="G196" s="187"/>
      <c r="H196" s="120"/>
    </row>
    <row r="197" spans="1:11" ht="15.6" x14ac:dyDescent="0.25">
      <c r="A197" s="62"/>
      <c r="B197" s="71" t="s">
        <v>122</v>
      </c>
      <c r="C197" s="73">
        <v>0.36</v>
      </c>
      <c r="D197" s="64" t="s">
        <v>74</v>
      </c>
      <c r="E197" s="187"/>
      <c r="F197" s="187"/>
      <c r="G197" s="187"/>
      <c r="H197" s="120"/>
      <c r="J197" s="17"/>
      <c r="K197" s="17"/>
    </row>
    <row r="198" spans="1:11" s="17" customFormat="1" ht="15.6" x14ac:dyDescent="0.25">
      <c r="A198" s="66"/>
      <c r="B198" s="74" t="s">
        <v>0</v>
      </c>
      <c r="C198" s="75">
        <f>C196*C197</f>
        <v>162</v>
      </c>
      <c r="D198" s="70" t="s">
        <v>1</v>
      </c>
      <c r="E198" s="187"/>
      <c r="F198" s="187"/>
      <c r="G198" s="187"/>
      <c r="H198" s="135"/>
      <c r="J198" s="9"/>
      <c r="K198" s="9"/>
    </row>
    <row r="199" spans="1:11" ht="15.6" thickBot="1" x14ac:dyDescent="0.3">
      <c r="A199" s="62"/>
      <c r="B199" s="74"/>
      <c r="C199" s="63"/>
      <c r="D199" s="64"/>
      <c r="E199" s="118"/>
      <c r="F199" s="119"/>
      <c r="G199" s="120"/>
      <c r="H199" s="120"/>
      <c r="J199" s="10"/>
      <c r="K199" s="10"/>
    </row>
    <row r="200" spans="1:11" s="10" customFormat="1" ht="30" customHeight="1" thickBot="1" x14ac:dyDescent="0.3">
      <c r="A200" s="39">
        <v>7</v>
      </c>
      <c r="B200" s="206" t="s">
        <v>52</v>
      </c>
      <c r="C200" s="206"/>
      <c r="D200" s="206"/>
      <c r="E200" s="206"/>
      <c r="F200" s="206"/>
      <c r="G200" s="124"/>
      <c r="H200" s="124"/>
    </row>
    <row r="201" spans="1:11" s="10" customFormat="1" ht="16.2" thickBot="1" x14ac:dyDescent="0.3">
      <c r="A201" s="44" t="s">
        <v>254</v>
      </c>
      <c r="B201" s="190" t="s">
        <v>65</v>
      </c>
      <c r="C201" s="190"/>
      <c r="D201" s="190"/>
      <c r="E201" s="190"/>
      <c r="F201" s="190"/>
      <c r="G201" s="129"/>
      <c r="H201" s="129"/>
    </row>
    <row r="202" spans="1:11" s="10" customFormat="1" ht="15.6" x14ac:dyDescent="0.25">
      <c r="A202" s="40" t="s">
        <v>255</v>
      </c>
      <c r="B202" s="188" t="s">
        <v>28</v>
      </c>
      <c r="C202" s="188"/>
      <c r="D202" s="188"/>
      <c r="E202" s="188"/>
      <c r="F202" s="188"/>
      <c r="G202" s="125"/>
      <c r="H202" s="125"/>
      <c r="J202" s="9"/>
      <c r="K202" s="9"/>
    </row>
    <row r="203" spans="1:11" x14ac:dyDescent="0.25">
      <c r="A203" s="62"/>
      <c r="B203" s="62"/>
      <c r="C203" s="95"/>
      <c r="D203" s="64"/>
      <c r="E203" s="118"/>
      <c r="F203" s="119"/>
      <c r="G203" s="120"/>
      <c r="H203" s="120"/>
    </row>
    <row r="204" spans="1:11" x14ac:dyDescent="0.25">
      <c r="A204" s="62"/>
      <c r="B204" s="71" t="s">
        <v>120</v>
      </c>
      <c r="C204" s="72">
        <v>2045.13</v>
      </c>
      <c r="D204" s="64" t="s">
        <v>3</v>
      </c>
      <c r="E204" s="187" t="s">
        <v>53</v>
      </c>
      <c r="F204" s="187"/>
      <c r="G204" s="187"/>
      <c r="H204" s="120"/>
    </row>
    <row r="205" spans="1:11" x14ac:dyDescent="0.25">
      <c r="A205" s="62"/>
      <c r="B205" s="71" t="s">
        <v>36</v>
      </c>
      <c r="C205" s="73">
        <v>30</v>
      </c>
      <c r="D205" s="64" t="s">
        <v>27</v>
      </c>
      <c r="E205" s="187"/>
      <c r="F205" s="187"/>
      <c r="G205" s="187"/>
      <c r="H205" s="120"/>
    </row>
    <row r="206" spans="1:11" x14ac:dyDescent="0.25">
      <c r="A206" s="62"/>
      <c r="B206" s="74" t="s">
        <v>0</v>
      </c>
      <c r="C206" s="75">
        <f>C204*((100+C205)/100)</f>
        <v>2658.6690000000003</v>
      </c>
      <c r="D206" s="67" t="s">
        <v>3</v>
      </c>
      <c r="E206" s="136"/>
      <c r="F206" s="136"/>
      <c r="G206" s="136"/>
      <c r="H206" s="120"/>
    </row>
    <row r="207" spans="1:11" ht="15.6" thickBot="1" x14ac:dyDescent="0.3">
      <c r="A207" s="62"/>
      <c r="B207" s="71"/>
      <c r="C207" s="63"/>
      <c r="D207" s="64"/>
      <c r="E207" s="118"/>
      <c r="F207" s="119"/>
      <c r="G207" s="120"/>
      <c r="H207" s="120"/>
      <c r="J207" s="10"/>
      <c r="K207" s="10"/>
    </row>
    <row r="208" spans="1:11" s="10" customFormat="1" ht="15.6" x14ac:dyDescent="0.25">
      <c r="A208" s="40" t="s">
        <v>256</v>
      </c>
      <c r="B208" s="188" t="s">
        <v>29</v>
      </c>
      <c r="C208" s="188"/>
      <c r="D208" s="188"/>
      <c r="E208" s="188"/>
      <c r="F208" s="188"/>
      <c r="G208" s="125"/>
      <c r="H208" s="125"/>
      <c r="J208" s="9"/>
      <c r="K208" s="9"/>
    </row>
    <row r="209" spans="1:11" ht="15.6" x14ac:dyDescent="0.25">
      <c r="A209" s="62"/>
      <c r="B209" s="71"/>
      <c r="C209" s="63"/>
      <c r="D209" s="64"/>
      <c r="E209" s="118"/>
      <c r="F209" s="119"/>
      <c r="G209" s="120"/>
      <c r="H209" s="120"/>
      <c r="J209" s="17"/>
      <c r="K209" s="17"/>
    </row>
    <row r="210" spans="1:11" s="17" customFormat="1" ht="15.6" x14ac:dyDescent="0.25">
      <c r="A210" s="66"/>
      <c r="B210" s="74" t="s">
        <v>138</v>
      </c>
      <c r="C210" s="75">
        <v>228.32</v>
      </c>
      <c r="D210" s="70" t="s">
        <v>3</v>
      </c>
      <c r="E210" s="187" t="s">
        <v>53</v>
      </c>
      <c r="F210" s="187"/>
      <c r="G210" s="187"/>
      <c r="H210" s="135"/>
      <c r="J210" s="9"/>
      <c r="K210" s="9"/>
    </row>
    <row r="211" spans="1:11" ht="15.6" thickBot="1" x14ac:dyDescent="0.3">
      <c r="A211" s="62"/>
      <c r="B211" s="71"/>
      <c r="C211" s="63"/>
      <c r="D211" s="64"/>
      <c r="E211" s="118"/>
      <c r="F211" s="119"/>
      <c r="G211" s="120"/>
      <c r="H211" s="120"/>
      <c r="J211" s="10"/>
      <c r="K211" s="10"/>
    </row>
    <row r="212" spans="1:11" s="10" customFormat="1" ht="16.2" thickBot="1" x14ac:dyDescent="0.3">
      <c r="A212" s="44" t="s">
        <v>257</v>
      </c>
      <c r="B212" s="190" t="s">
        <v>141</v>
      </c>
      <c r="C212" s="190"/>
      <c r="D212" s="190"/>
      <c r="E212" s="190"/>
      <c r="F212" s="190"/>
      <c r="G212" s="129"/>
      <c r="H212" s="129"/>
    </row>
    <row r="213" spans="1:11" s="10" customFormat="1" ht="15.6" x14ac:dyDescent="0.25">
      <c r="A213" s="40" t="s">
        <v>258</v>
      </c>
      <c r="B213" s="188" t="s">
        <v>21</v>
      </c>
      <c r="C213" s="188"/>
      <c r="D213" s="188"/>
      <c r="E213" s="188"/>
      <c r="F213" s="188"/>
      <c r="G213" s="125"/>
      <c r="H213" s="125"/>
      <c r="J213" s="9"/>
      <c r="K213" s="9"/>
    </row>
    <row r="214" spans="1:11" x14ac:dyDescent="0.25">
      <c r="A214" s="62"/>
      <c r="B214" s="71"/>
      <c r="C214" s="63"/>
      <c r="D214" s="64"/>
      <c r="E214" s="118"/>
      <c r="F214" s="119"/>
      <c r="G214" s="120"/>
      <c r="H214" s="120"/>
    </row>
    <row r="215" spans="1:11" x14ac:dyDescent="0.25">
      <c r="A215" s="62"/>
      <c r="B215" s="71" t="s">
        <v>139</v>
      </c>
      <c r="C215" s="72">
        <v>1816.81</v>
      </c>
      <c r="D215" s="64" t="s">
        <v>3</v>
      </c>
      <c r="E215" s="187" t="s">
        <v>53</v>
      </c>
      <c r="F215" s="187"/>
      <c r="G215" s="187"/>
      <c r="H215" s="120"/>
    </row>
    <row r="216" spans="1:11" x14ac:dyDescent="0.25">
      <c r="A216" s="62"/>
      <c r="B216" s="71" t="s">
        <v>36</v>
      </c>
      <c r="C216" s="73">
        <v>30</v>
      </c>
      <c r="D216" s="64" t="s">
        <v>27</v>
      </c>
      <c r="E216" s="187"/>
      <c r="F216" s="187"/>
      <c r="G216" s="187"/>
      <c r="H216" s="120"/>
    </row>
    <row r="217" spans="1:11" x14ac:dyDescent="0.25">
      <c r="A217" s="62"/>
      <c r="B217" s="74" t="s">
        <v>139</v>
      </c>
      <c r="C217" s="75">
        <f>C215*((100+C216)/100)</f>
        <v>2361.8530000000001</v>
      </c>
      <c r="D217" s="67" t="s">
        <v>3</v>
      </c>
      <c r="E217" s="187"/>
      <c r="F217" s="187"/>
      <c r="G217" s="187"/>
      <c r="H217" s="120"/>
      <c r="J217" s="10"/>
      <c r="K217" s="10"/>
    </row>
    <row r="218" spans="1:11" s="10" customFormat="1" ht="15.6" thickBot="1" x14ac:dyDescent="0.3">
      <c r="A218" s="62"/>
      <c r="B218" s="71"/>
      <c r="C218" s="63"/>
      <c r="D218" s="64"/>
      <c r="E218" s="118"/>
      <c r="F218" s="119"/>
      <c r="G218" s="120"/>
      <c r="H218" s="120"/>
    </row>
    <row r="219" spans="1:11" s="10" customFormat="1" ht="15.6" x14ac:dyDescent="0.25">
      <c r="A219" s="40" t="s">
        <v>259</v>
      </c>
      <c r="B219" s="188" t="s">
        <v>22</v>
      </c>
      <c r="C219" s="188"/>
      <c r="D219" s="188"/>
      <c r="E219" s="188"/>
      <c r="F219" s="188"/>
      <c r="G219" s="125"/>
      <c r="H219" s="125"/>
      <c r="J219" s="9"/>
      <c r="K219" s="9"/>
    </row>
    <row r="220" spans="1:11" x14ac:dyDescent="0.25">
      <c r="A220" s="62"/>
      <c r="B220" s="71"/>
      <c r="C220" s="63"/>
      <c r="D220" s="64"/>
      <c r="E220" s="118"/>
      <c r="F220" s="119"/>
      <c r="G220" s="120"/>
      <c r="H220" s="120"/>
    </row>
    <row r="221" spans="1:11" x14ac:dyDescent="0.25">
      <c r="A221" s="62"/>
      <c r="B221" s="71" t="s">
        <v>23</v>
      </c>
      <c r="C221" s="72">
        <f>C217</f>
        <v>2361.8530000000001</v>
      </c>
      <c r="D221" s="77" t="s">
        <v>3</v>
      </c>
      <c r="E221" s="187" t="str">
        <f>"ITEM " &amp;A213</f>
        <v>ITEM 7.2.1</v>
      </c>
      <c r="F221" s="187"/>
      <c r="G221" s="187"/>
      <c r="H221" s="120"/>
    </row>
    <row r="222" spans="1:11" x14ac:dyDescent="0.25">
      <c r="A222" s="62"/>
      <c r="B222" s="71" t="s">
        <v>80</v>
      </c>
      <c r="C222" s="73">
        <v>4.99</v>
      </c>
      <c r="D222" s="64" t="s">
        <v>24</v>
      </c>
      <c r="E222" s="187" t="s">
        <v>51</v>
      </c>
      <c r="F222" s="187"/>
      <c r="G222" s="187"/>
      <c r="H222" s="120"/>
    </row>
    <row r="223" spans="1:11" x14ac:dyDescent="0.25">
      <c r="A223" s="62"/>
      <c r="B223" s="74" t="s">
        <v>0</v>
      </c>
      <c r="C223" s="75">
        <f>C221*C222</f>
        <v>11785.646470000002</v>
      </c>
      <c r="D223" s="67" t="s">
        <v>107</v>
      </c>
      <c r="E223" s="118"/>
      <c r="F223" s="119"/>
      <c r="G223" s="120"/>
      <c r="H223" s="120"/>
    </row>
    <row r="224" spans="1:11" ht="15.6" thickBot="1" x14ac:dyDescent="0.3">
      <c r="A224" s="62"/>
      <c r="B224" s="62"/>
      <c r="C224" s="63"/>
      <c r="D224" s="64"/>
      <c r="E224" s="118"/>
      <c r="F224" s="119"/>
      <c r="G224" s="120"/>
      <c r="H224" s="120"/>
      <c r="J224" s="10"/>
      <c r="K224" s="10"/>
    </row>
    <row r="225" spans="1:11" s="10" customFormat="1" ht="15.6" x14ac:dyDescent="0.25">
      <c r="A225" s="40" t="s">
        <v>276</v>
      </c>
      <c r="B225" s="188" t="s">
        <v>25</v>
      </c>
      <c r="C225" s="188"/>
      <c r="D225" s="188"/>
      <c r="E225" s="188"/>
      <c r="F225" s="188"/>
      <c r="G225" s="125"/>
      <c r="H225" s="125"/>
      <c r="J225" s="9"/>
      <c r="K225" s="9"/>
    </row>
    <row r="226" spans="1:11" x14ac:dyDescent="0.25">
      <c r="A226" s="62"/>
      <c r="B226" s="62"/>
      <c r="C226" s="63"/>
      <c r="D226" s="64"/>
      <c r="E226" s="118"/>
      <c r="F226" s="119"/>
      <c r="G226" s="120"/>
      <c r="H226" s="120"/>
    </row>
    <row r="227" spans="1:11" x14ac:dyDescent="0.25">
      <c r="A227" s="62"/>
      <c r="B227" s="66" t="s">
        <v>23</v>
      </c>
      <c r="C227" s="75">
        <f>C217</f>
        <v>2361.8530000000001</v>
      </c>
      <c r="D227" s="69" t="s">
        <v>3</v>
      </c>
      <c r="E227" s="187" t="str">
        <f>"QUANTIDADE DO ITEM "&amp;A213</f>
        <v>QUANTIDADE DO ITEM 7.2.1</v>
      </c>
      <c r="F227" s="187"/>
      <c r="G227" s="187"/>
      <c r="H227" s="120"/>
      <c r="J227" s="10"/>
      <c r="K227" s="10"/>
    </row>
    <row r="228" spans="1:11" s="10" customFormat="1" ht="15.6" thickBot="1" x14ac:dyDescent="0.3">
      <c r="A228" s="62"/>
      <c r="B228" s="62"/>
      <c r="C228" s="63"/>
      <c r="D228" s="64"/>
      <c r="E228" s="118"/>
      <c r="F228" s="119"/>
      <c r="G228" s="120"/>
      <c r="H228" s="120"/>
    </row>
    <row r="229" spans="1:11" s="10" customFormat="1" ht="16.2" thickBot="1" x14ac:dyDescent="0.3">
      <c r="A229" s="44" t="s">
        <v>260</v>
      </c>
      <c r="B229" s="190" t="s">
        <v>66</v>
      </c>
      <c r="C229" s="190"/>
      <c r="D229" s="190"/>
      <c r="E229" s="190"/>
      <c r="F229" s="190"/>
      <c r="G229" s="129"/>
      <c r="H229" s="129"/>
    </row>
    <row r="230" spans="1:11" s="10" customFormat="1" ht="15.6" x14ac:dyDescent="0.25">
      <c r="A230" s="40" t="s">
        <v>261</v>
      </c>
      <c r="B230" s="188" t="s">
        <v>4</v>
      </c>
      <c r="C230" s="188"/>
      <c r="D230" s="188"/>
      <c r="E230" s="188"/>
      <c r="F230" s="188"/>
      <c r="G230" s="125"/>
      <c r="H230" s="125"/>
      <c r="J230" s="9"/>
      <c r="K230" s="9"/>
    </row>
    <row r="231" spans="1:11" x14ac:dyDescent="0.25">
      <c r="A231" s="62"/>
      <c r="B231" s="62"/>
      <c r="C231" s="63"/>
      <c r="D231" s="64"/>
      <c r="E231" s="118"/>
      <c r="F231" s="119"/>
      <c r="G231" s="120"/>
      <c r="H231" s="120"/>
    </row>
    <row r="232" spans="1:11" x14ac:dyDescent="0.25">
      <c r="A232" s="62"/>
      <c r="B232" s="74" t="s">
        <v>140</v>
      </c>
      <c r="C232" s="75">
        <v>192.29</v>
      </c>
      <c r="D232" s="67" t="s">
        <v>1</v>
      </c>
      <c r="E232" s="187" t="s">
        <v>53</v>
      </c>
      <c r="F232" s="187"/>
      <c r="G232" s="187"/>
      <c r="H232" s="120"/>
    </row>
    <row r="233" spans="1:11" ht="15.6" thickBot="1" x14ac:dyDescent="0.3">
      <c r="A233" s="62"/>
      <c r="B233" s="71"/>
      <c r="C233" s="80"/>
      <c r="D233" s="77"/>
      <c r="E233" s="118"/>
      <c r="F233" s="119"/>
      <c r="G233" s="120"/>
      <c r="H233" s="120"/>
      <c r="J233" s="10"/>
      <c r="K233" s="10"/>
    </row>
    <row r="234" spans="1:11" s="10" customFormat="1" ht="15.6" x14ac:dyDescent="0.25">
      <c r="A234" s="40" t="s">
        <v>262</v>
      </c>
      <c r="B234" s="188" t="s">
        <v>21</v>
      </c>
      <c r="C234" s="188"/>
      <c r="D234" s="188"/>
      <c r="E234" s="188"/>
      <c r="F234" s="188"/>
      <c r="G234" s="125"/>
      <c r="H234" s="125"/>
      <c r="J234" s="9"/>
      <c r="K234" s="9"/>
    </row>
    <row r="235" spans="1:11" x14ac:dyDescent="0.25">
      <c r="A235" s="62"/>
      <c r="B235" s="71"/>
      <c r="C235" s="63"/>
      <c r="D235" s="64"/>
      <c r="E235" s="118"/>
      <c r="F235" s="119"/>
      <c r="G235" s="120"/>
      <c r="H235" s="120"/>
    </row>
    <row r="236" spans="1:11" x14ac:dyDescent="0.25">
      <c r="A236" s="62"/>
      <c r="B236" s="71" t="s">
        <v>140</v>
      </c>
      <c r="C236" s="72">
        <f>C232</f>
        <v>192.29</v>
      </c>
      <c r="D236" s="64" t="s">
        <v>1</v>
      </c>
      <c r="E236" s="187" t="str">
        <f>"ITEM " &amp;A230</f>
        <v>ITEM 7.3.1</v>
      </c>
      <c r="F236" s="187"/>
      <c r="G236" s="187"/>
      <c r="H236" s="120"/>
    </row>
    <row r="237" spans="1:11" ht="15.6" x14ac:dyDescent="0.25">
      <c r="A237" s="62"/>
      <c r="B237" s="71" t="s">
        <v>124</v>
      </c>
      <c r="C237" s="72">
        <v>0.15</v>
      </c>
      <c r="D237" s="77" t="s">
        <v>20</v>
      </c>
      <c r="E237" s="118" t="s">
        <v>76</v>
      </c>
      <c r="F237" s="119"/>
      <c r="G237" s="120"/>
      <c r="H237" s="120"/>
      <c r="J237" s="17"/>
      <c r="K237" s="17"/>
    </row>
    <row r="238" spans="1:11" s="17" customFormat="1" ht="15.6" x14ac:dyDescent="0.25">
      <c r="A238" s="66"/>
      <c r="B238" s="74" t="s">
        <v>0</v>
      </c>
      <c r="C238" s="75">
        <f>C236*C237</f>
        <v>28.843499999999999</v>
      </c>
      <c r="D238" s="67" t="s">
        <v>3</v>
      </c>
      <c r="E238" s="137"/>
      <c r="F238" s="138"/>
      <c r="G238" s="135"/>
      <c r="H238" s="135"/>
      <c r="J238" s="9"/>
      <c r="K238" s="9"/>
    </row>
    <row r="239" spans="1:11" ht="15.6" thickBot="1" x14ac:dyDescent="0.3">
      <c r="A239" s="62"/>
      <c r="B239" s="62"/>
      <c r="C239" s="63"/>
      <c r="D239" s="64"/>
      <c r="E239" s="118"/>
      <c r="F239" s="119"/>
      <c r="G239" s="120"/>
      <c r="H239" s="120"/>
      <c r="J239" s="10"/>
      <c r="K239" s="10"/>
    </row>
    <row r="240" spans="1:11" s="10" customFormat="1" ht="15.6" x14ac:dyDescent="0.25">
      <c r="A240" s="40" t="s">
        <v>263</v>
      </c>
      <c r="B240" s="188" t="s">
        <v>22</v>
      </c>
      <c r="C240" s="188"/>
      <c r="D240" s="188"/>
      <c r="E240" s="188"/>
      <c r="F240" s="188"/>
      <c r="G240" s="125"/>
      <c r="H240" s="125"/>
      <c r="J240" s="9"/>
      <c r="K240" s="9"/>
    </row>
    <row r="241" spans="1:11" x14ac:dyDescent="0.25">
      <c r="A241" s="62"/>
      <c r="B241" s="71"/>
      <c r="C241" s="63"/>
      <c r="D241" s="64"/>
      <c r="E241" s="118"/>
      <c r="F241" s="119"/>
      <c r="G241" s="120"/>
      <c r="H241" s="120"/>
    </row>
    <row r="242" spans="1:11" x14ac:dyDescent="0.25">
      <c r="A242" s="62"/>
      <c r="B242" s="71" t="s">
        <v>23</v>
      </c>
      <c r="C242" s="72">
        <f>C238</f>
        <v>28.843499999999999</v>
      </c>
      <c r="D242" s="64" t="s">
        <v>3</v>
      </c>
      <c r="E242" s="187" t="str">
        <f>"ITEM " &amp;A234</f>
        <v>ITEM 7.3.2</v>
      </c>
      <c r="F242" s="187"/>
      <c r="G242" s="187"/>
      <c r="H242" s="120"/>
    </row>
    <row r="243" spans="1:11" x14ac:dyDescent="0.25">
      <c r="A243" s="62"/>
      <c r="B243" s="71" t="s">
        <v>80</v>
      </c>
      <c r="C243" s="72">
        <v>3.87</v>
      </c>
      <c r="D243" s="64" t="s">
        <v>24</v>
      </c>
      <c r="E243" s="118" t="s">
        <v>108</v>
      </c>
      <c r="F243" s="119"/>
      <c r="G243" s="120"/>
      <c r="H243" s="120"/>
    </row>
    <row r="244" spans="1:11" x14ac:dyDescent="0.25">
      <c r="A244" s="62"/>
      <c r="B244" s="74" t="s">
        <v>0</v>
      </c>
      <c r="C244" s="75">
        <f>C242*C243</f>
        <v>111.62434500000001</v>
      </c>
      <c r="D244" s="67" t="s">
        <v>77</v>
      </c>
      <c r="E244" s="118"/>
      <c r="F244" s="119"/>
      <c r="G244" s="120"/>
      <c r="H244" s="120"/>
    </row>
    <row r="245" spans="1:11" ht="15.6" thickBot="1" x14ac:dyDescent="0.3">
      <c r="A245" s="62"/>
      <c r="B245" s="62"/>
      <c r="C245" s="63"/>
      <c r="D245" s="64"/>
      <c r="E245" s="118"/>
      <c r="F245" s="119"/>
      <c r="G245" s="120"/>
      <c r="H245" s="120"/>
      <c r="J245" s="10"/>
      <c r="K245" s="10"/>
    </row>
    <row r="246" spans="1:11" s="10" customFormat="1" ht="30" customHeight="1" thickBot="1" x14ac:dyDescent="0.3">
      <c r="A246" s="39">
        <v>8</v>
      </c>
      <c r="B246" s="206" t="s">
        <v>192</v>
      </c>
      <c r="C246" s="206"/>
      <c r="D246" s="206"/>
      <c r="E246" s="206"/>
      <c r="F246" s="206"/>
      <c r="G246" s="124"/>
      <c r="H246" s="124"/>
    </row>
    <row r="247" spans="1:11" s="10" customFormat="1" ht="16.2" thickBot="1" x14ac:dyDescent="0.3">
      <c r="A247" s="44" t="s">
        <v>94</v>
      </c>
      <c r="B247" s="190" t="s">
        <v>195</v>
      </c>
      <c r="C247" s="190"/>
      <c r="D247" s="190"/>
      <c r="E247" s="190"/>
      <c r="F247" s="190"/>
      <c r="G247" s="129"/>
      <c r="H247" s="129"/>
    </row>
    <row r="248" spans="1:11" s="10" customFormat="1" ht="15.6" x14ac:dyDescent="0.25">
      <c r="A248" s="40" t="s">
        <v>95</v>
      </c>
      <c r="B248" s="188" t="s">
        <v>193</v>
      </c>
      <c r="C248" s="188"/>
      <c r="D248" s="188"/>
      <c r="E248" s="188"/>
      <c r="F248" s="188"/>
      <c r="G248" s="125"/>
      <c r="H248" s="125"/>
      <c r="J248" s="9"/>
      <c r="K248" s="9"/>
    </row>
    <row r="249" spans="1:11" x14ac:dyDescent="0.25">
      <c r="A249" s="62"/>
      <c r="B249" s="71"/>
      <c r="C249" s="63"/>
      <c r="D249" s="64"/>
      <c r="E249" s="118"/>
      <c r="F249" s="119"/>
      <c r="G249" s="120"/>
      <c r="H249" s="120"/>
    </row>
    <row r="250" spans="1:11" x14ac:dyDescent="0.25">
      <c r="A250" s="62"/>
      <c r="B250" s="74" t="s">
        <v>123</v>
      </c>
      <c r="C250" s="75">
        <v>724.99</v>
      </c>
      <c r="D250" s="67" t="s">
        <v>1</v>
      </c>
      <c r="E250" s="118"/>
      <c r="F250" s="119"/>
      <c r="G250" s="120"/>
      <c r="H250" s="120"/>
    </row>
    <row r="251" spans="1:11" ht="15.6" thickBot="1" x14ac:dyDescent="0.3">
      <c r="A251" s="62"/>
      <c r="B251" s="71"/>
      <c r="C251" s="63"/>
      <c r="D251" s="64"/>
      <c r="E251" s="118"/>
      <c r="F251" s="119"/>
      <c r="G251" s="120"/>
      <c r="H251" s="120"/>
      <c r="J251" s="10"/>
      <c r="K251" s="10"/>
    </row>
    <row r="252" spans="1:11" s="10" customFormat="1" ht="15.6" x14ac:dyDescent="0.25">
      <c r="A252" s="40" t="s">
        <v>96</v>
      </c>
      <c r="B252" s="188" t="s">
        <v>62</v>
      </c>
      <c r="C252" s="188"/>
      <c r="D252" s="188"/>
      <c r="E252" s="188"/>
      <c r="F252" s="188"/>
      <c r="G252" s="125"/>
      <c r="H252" s="125"/>
      <c r="J252" s="9"/>
      <c r="K252" s="9"/>
    </row>
    <row r="253" spans="1:11" x14ac:dyDescent="0.25">
      <c r="A253" s="62"/>
      <c r="B253" s="71"/>
      <c r="C253" s="63"/>
      <c r="D253" s="64"/>
      <c r="E253" s="118"/>
      <c r="F253" s="119"/>
      <c r="G253" s="120"/>
      <c r="H253" s="120"/>
    </row>
    <row r="254" spans="1:11" x14ac:dyDescent="0.25">
      <c r="A254" s="62"/>
      <c r="B254" s="71" t="s">
        <v>123</v>
      </c>
      <c r="C254" s="72">
        <f>C250</f>
        <v>724.99</v>
      </c>
      <c r="D254" s="64" t="s">
        <v>1</v>
      </c>
      <c r="E254" s="187" t="str">
        <f>"ITEM " &amp;A248</f>
        <v>ITEM 8.1.1</v>
      </c>
      <c r="F254" s="187"/>
      <c r="G254" s="187"/>
      <c r="H254" s="120"/>
    </row>
    <row r="255" spans="1:11" ht="15.6" x14ac:dyDescent="0.25">
      <c r="A255" s="62"/>
      <c r="B255" s="71" t="s">
        <v>124</v>
      </c>
      <c r="C255" s="72">
        <v>0.25</v>
      </c>
      <c r="D255" s="77" t="s">
        <v>27</v>
      </c>
      <c r="E255" s="118"/>
      <c r="F255" s="119"/>
      <c r="G255" s="120"/>
      <c r="H255" s="120"/>
      <c r="J255" s="17"/>
      <c r="K255" s="17"/>
    </row>
    <row r="256" spans="1:11" ht="15.6" x14ac:dyDescent="0.25">
      <c r="A256" s="62"/>
      <c r="B256" s="71" t="s">
        <v>36</v>
      </c>
      <c r="C256" s="72">
        <v>30</v>
      </c>
      <c r="D256" s="77" t="s">
        <v>27</v>
      </c>
      <c r="E256" s="118"/>
      <c r="F256" s="119"/>
      <c r="G256" s="120"/>
      <c r="H256" s="120"/>
      <c r="J256" s="17"/>
      <c r="K256" s="17"/>
    </row>
    <row r="257" spans="1:11" x14ac:dyDescent="0.25">
      <c r="A257" s="62"/>
      <c r="B257" s="74" t="s">
        <v>120</v>
      </c>
      <c r="C257" s="75">
        <f>(C254*C255)*((100+C256)/100)</f>
        <v>235.62175000000002</v>
      </c>
      <c r="D257" s="67" t="s">
        <v>3</v>
      </c>
      <c r="E257" s="118"/>
      <c r="F257" s="119"/>
      <c r="G257" s="120"/>
      <c r="H257" s="120"/>
    </row>
    <row r="258" spans="1:11" ht="15.6" thickBot="1" x14ac:dyDescent="0.3">
      <c r="A258" s="62"/>
      <c r="B258" s="71"/>
      <c r="C258" s="63"/>
      <c r="D258" s="64"/>
      <c r="E258" s="118"/>
      <c r="F258" s="119"/>
      <c r="G258" s="120"/>
      <c r="H258" s="120"/>
      <c r="J258" s="10"/>
      <c r="K258" s="10"/>
    </row>
    <row r="259" spans="1:11" s="10" customFormat="1" ht="15.6" x14ac:dyDescent="0.25">
      <c r="A259" s="40" t="s">
        <v>264</v>
      </c>
      <c r="B259" s="188" t="s">
        <v>22</v>
      </c>
      <c r="C259" s="188"/>
      <c r="D259" s="188"/>
      <c r="E259" s="188"/>
      <c r="F259" s="188"/>
      <c r="G259" s="125"/>
      <c r="H259" s="125"/>
      <c r="J259" s="9"/>
      <c r="K259" s="9"/>
    </row>
    <row r="260" spans="1:11" x14ac:dyDescent="0.25">
      <c r="A260" s="62"/>
      <c r="B260" s="71"/>
      <c r="C260" s="63"/>
      <c r="D260" s="64"/>
      <c r="E260" s="118"/>
      <c r="F260" s="119"/>
      <c r="G260" s="120"/>
      <c r="H260" s="120"/>
    </row>
    <row r="261" spans="1:11" x14ac:dyDescent="0.25">
      <c r="A261" s="62"/>
      <c r="B261" s="71" t="s">
        <v>23</v>
      </c>
      <c r="C261" s="72">
        <f>C257</f>
        <v>235.62175000000002</v>
      </c>
      <c r="D261" s="64" t="s">
        <v>3</v>
      </c>
      <c r="E261" s="187" t="str">
        <f>"ITEM " &amp;A253</f>
        <v xml:space="preserve">ITEM </v>
      </c>
      <c r="F261" s="187"/>
      <c r="G261" s="187"/>
      <c r="H261" s="120"/>
    </row>
    <row r="262" spans="1:11" x14ac:dyDescent="0.25">
      <c r="A262" s="62"/>
      <c r="B262" s="71" t="s">
        <v>80</v>
      </c>
      <c r="C262" s="72">
        <v>7.81</v>
      </c>
      <c r="D262" s="64" t="s">
        <v>24</v>
      </c>
      <c r="E262" s="118" t="s">
        <v>108</v>
      </c>
      <c r="F262" s="119"/>
      <c r="G262" s="120"/>
      <c r="H262" s="120"/>
    </row>
    <row r="263" spans="1:11" x14ac:dyDescent="0.25">
      <c r="A263" s="62"/>
      <c r="B263" s="74" t="s">
        <v>0</v>
      </c>
      <c r="C263" s="75">
        <f>C261*C262</f>
        <v>1840.2058675000001</v>
      </c>
      <c r="D263" s="67" t="s">
        <v>77</v>
      </c>
      <c r="E263" s="118"/>
      <c r="F263" s="119"/>
      <c r="G263" s="120"/>
      <c r="H263" s="120"/>
    </row>
    <row r="264" spans="1:11" ht="15.6" thickBot="1" x14ac:dyDescent="0.3">
      <c r="A264" s="62"/>
      <c r="B264" s="62"/>
      <c r="C264" s="63"/>
      <c r="D264" s="64"/>
      <c r="E264" s="118"/>
      <c r="F264" s="119"/>
      <c r="G264" s="120"/>
      <c r="H264" s="120"/>
      <c r="J264" s="10"/>
      <c r="K264" s="10"/>
    </row>
    <row r="265" spans="1:11" s="10" customFormat="1" ht="15.6" x14ac:dyDescent="0.25">
      <c r="A265" s="40" t="s">
        <v>284</v>
      </c>
      <c r="B265" s="188" t="s">
        <v>283</v>
      </c>
      <c r="C265" s="188"/>
      <c r="D265" s="188"/>
      <c r="E265" s="188"/>
      <c r="F265" s="188"/>
      <c r="G265" s="125"/>
      <c r="H265" s="125"/>
      <c r="J265" s="9"/>
      <c r="K265" s="9"/>
    </row>
    <row r="266" spans="1:11" x14ac:dyDescent="0.25">
      <c r="A266" s="62"/>
      <c r="B266" s="71"/>
      <c r="C266" s="63"/>
      <c r="D266" s="64"/>
      <c r="E266" s="118"/>
      <c r="F266" s="119"/>
      <c r="G266" s="120"/>
      <c r="H266" s="120"/>
    </row>
    <row r="267" spans="1:11" x14ac:dyDescent="0.25">
      <c r="A267" s="62"/>
      <c r="B267" s="74" t="s">
        <v>15</v>
      </c>
      <c r="C267" s="75">
        <v>1</v>
      </c>
      <c r="D267" s="67" t="s">
        <v>48</v>
      </c>
      <c r="E267" s="118"/>
      <c r="F267" s="119"/>
      <c r="G267" s="120"/>
      <c r="H267" s="120"/>
    </row>
    <row r="268" spans="1:11" ht="15.6" thickBot="1" x14ac:dyDescent="0.3">
      <c r="A268" s="62"/>
      <c r="B268" s="71"/>
      <c r="C268" s="63"/>
      <c r="D268" s="64"/>
      <c r="E268" s="118"/>
      <c r="F268" s="119"/>
      <c r="G268" s="120"/>
      <c r="H268" s="120"/>
      <c r="J268" s="10"/>
      <c r="K268" s="10"/>
    </row>
    <row r="269" spans="1:11" s="10" customFormat="1" ht="16.2" thickBot="1" x14ac:dyDescent="0.3">
      <c r="A269" s="44" t="s">
        <v>97</v>
      </c>
      <c r="B269" s="190" t="s">
        <v>194</v>
      </c>
      <c r="C269" s="190"/>
      <c r="D269" s="190"/>
      <c r="E269" s="190"/>
      <c r="F269" s="190"/>
      <c r="G269" s="129"/>
      <c r="H269" s="129"/>
    </row>
    <row r="270" spans="1:11" s="10" customFormat="1" ht="15.6" x14ac:dyDescent="0.25">
      <c r="A270" s="40" t="s">
        <v>144</v>
      </c>
      <c r="B270" s="188" t="s">
        <v>206</v>
      </c>
      <c r="C270" s="188"/>
      <c r="D270" s="188"/>
      <c r="E270" s="188"/>
      <c r="F270" s="188"/>
      <c r="G270" s="125"/>
      <c r="H270" s="125"/>
      <c r="J270" s="9"/>
      <c r="K270" s="9"/>
    </row>
    <row r="271" spans="1:11" x14ac:dyDescent="0.25">
      <c r="A271" s="62"/>
      <c r="B271" s="71"/>
      <c r="C271" s="63"/>
      <c r="D271" s="64"/>
      <c r="E271" s="118"/>
      <c r="F271" s="119"/>
      <c r="G271" s="120"/>
      <c r="H271" s="120"/>
    </row>
    <row r="272" spans="1:11" x14ac:dyDescent="0.25">
      <c r="A272" s="62"/>
      <c r="B272" s="74" t="s">
        <v>19</v>
      </c>
      <c r="C272" s="75">
        <v>7.3</v>
      </c>
      <c r="D272" s="67" t="s">
        <v>20</v>
      </c>
      <c r="E272" s="118"/>
      <c r="F272" s="119"/>
      <c r="G272" s="120"/>
      <c r="H272" s="120"/>
    </row>
    <row r="273" spans="1:11" ht="15.6" thickBot="1" x14ac:dyDescent="0.3">
      <c r="A273" s="62"/>
      <c r="B273" s="71"/>
      <c r="C273" s="63"/>
      <c r="D273" s="64"/>
      <c r="E273" s="118"/>
      <c r="F273" s="119"/>
      <c r="G273" s="120"/>
      <c r="H273" s="120"/>
      <c r="J273" s="10"/>
      <c r="K273" s="10"/>
    </row>
    <row r="274" spans="1:11" s="10" customFormat="1" ht="16.8" customHeight="1" x14ac:dyDescent="0.25">
      <c r="A274" s="40" t="s">
        <v>98</v>
      </c>
      <c r="B274" s="188" t="s">
        <v>719</v>
      </c>
      <c r="C274" s="188"/>
      <c r="D274" s="188"/>
      <c r="E274" s="188"/>
      <c r="F274" s="188"/>
      <c r="G274" s="125"/>
      <c r="H274" s="125"/>
      <c r="J274" s="9"/>
      <c r="K274" s="9"/>
    </row>
    <row r="275" spans="1:11" x14ac:dyDescent="0.25">
      <c r="A275" s="62"/>
      <c r="B275" s="71"/>
      <c r="C275" s="63"/>
      <c r="D275" s="64"/>
      <c r="E275" s="170"/>
      <c r="F275" s="119"/>
      <c r="G275" s="120"/>
      <c r="H275" s="120"/>
    </row>
    <row r="276" spans="1:11" x14ac:dyDescent="0.25">
      <c r="A276" s="62"/>
      <c r="B276" s="74" t="s">
        <v>19</v>
      </c>
      <c r="C276" s="75">
        <f>C272</f>
        <v>7.3</v>
      </c>
      <c r="D276" s="67" t="s">
        <v>48</v>
      </c>
      <c r="E276" s="170"/>
      <c r="F276" s="119"/>
      <c r="G276" s="120"/>
      <c r="H276" s="120"/>
    </row>
    <row r="277" spans="1:11" ht="15.6" thickBot="1" x14ac:dyDescent="0.3">
      <c r="A277" s="62"/>
      <c r="B277" s="71"/>
      <c r="C277" s="63"/>
      <c r="D277" s="64" t="s">
        <v>58</v>
      </c>
      <c r="E277" s="170"/>
      <c r="F277" s="119"/>
      <c r="G277" s="120"/>
      <c r="H277" s="120"/>
      <c r="J277" s="10"/>
      <c r="K277" s="10"/>
    </row>
    <row r="278" spans="1:11" s="10" customFormat="1" ht="16.8" customHeight="1" x14ac:dyDescent="0.25">
      <c r="A278" s="40" t="s">
        <v>265</v>
      </c>
      <c r="B278" s="188" t="s">
        <v>198</v>
      </c>
      <c r="C278" s="188"/>
      <c r="D278" s="188"/>
      <c r="E278" s="188"/>
      <c r="F278" s="188"/>
      <c r="G278" s="125"/>
      <c r="H278" s="125"/>
      <c r="J278" s="9"/>
      <c r="K278" s="9"/>
    </row>
    <row r="279" spans="1:11" x14ac:dyDescent="0.25">
      <c r="A279" s="62"/>
      <c r="B279" s="71"/>
      <c r="C279" s="63"/>
      <c r="D279" s="64"/>
      <c r="E279" s="118"/>
      <c r="F279" s="119"/>
      <c r="G279" s="120"/>
      <c r="H279" s="120"/>
    </row>
    <row r="280" spans="1:11" x14ac:dyDescent="0.25">
      <c r="A280" s="62"/>
      <c r="B280" s="74" t="s">
        <v>19</v>
      </c>
      <c r="C280" s="75">
        <v>10.15</v>
      </c>
      <c r="D280" s="67" t="s">
        <v>48</v>
      </c>
      <c r="E280" s="118"/>
      <c r="F280" s="119"/>
      <c r="G280" s="120"/>
      <c r="H280" s="120"/>
    </row>
    <row r="281" spans="1:11" ht="15.6" thickBot="1" x14ac:dyDescent="0.3">
      <c r="A281" s="62"/>
      <c r="B281" s="71"/>
      <c r="C281" s="63"/>
      <c r="D281" s="64" t="s">
        <v>58</v>
      </c>
      <c r="E281" s="118"/>
      <c r="F281" s="119"/>
      <c r="G281" s="120"/>
      <c r="H281" s="120"/>
      <c r="J281" s="10"/>
      <c r="K281" s="10"/>
    </row>
    <row r="282" spans="1:11" s="10" customFormat="1" ht="16.8" customHeight="1" x14ac:dyDescent="0.25">
      <c r="A282" s="40" t="s">
        <v>266</v>
      </c>
      <c r="B282" s="188" t="s">
        <v>200</v>
      </c>
      <c r="C282" s="188"/>
      <c r="D282" s="188"/>
      <c r="E282" s="188"/>
      <c r="F282" s="188"/>
      <c r="G282" s="125"/>
      <c r="H282" s="125"/>
      <c r="J282" s="9"/>
      <c r="K282" s="9"/>
    </row>
    <row r="283" spans="1:11" x14ac:dyDescent="0.25">
      <c r="A283" s="62"/>
      <c r="B283" s="71"/>
      <c r="C283" s="63"/>
      <c r="D283" s="64"/>
      <c r="E283" s="118"/>
      <c r="F283" s="119"/>
      <c r="G283" s="120"/>
      <c r="H283" s="120"/>
    </row>
    <row r="284" spans="1:11" x14ac:dyDescent="0.25">
      <c r="A284" s="62"/>
      <c r="B284" s="74" t="s">
        <v>19</v>
      </c>
      <c r="C284" s="75">
        <f>C280</f>
        <v>10.15</v>
      </c>
      <c r="D284" s="67" t="s">
        <v>48</v>
      </c>
      <c r="E284" s="118"/>
      <c r="F284" s="119"/>
      <c r="G284" s="120"/>
      <c r="H284" s="120"/>
    </row>
    <row r="285" spans="1:11" ht="15.6" thickBot="1" x14ac:dyDescent="0.3">
      <c r="A285" s="62"/>
      <c r="B285" s="71"/>
      <c r="C285" s="63"/>
      <c r="D285" s="64" t="s">
        <v>58</v>
      </c>
      <c r="E285" s="118"/>
      <c r="F285" s="119"/>
      <c r="G285" s="120"/>
      <c r="H285" s="120"/>
      <c r="J285" s="10"/>
      <c r="K285" s="10"/>
    </row>
    <row r="286" spans="1:11" s="10" customFormat="1" ht="15.6" x14ac:dyDescent="0.25">
      <c r="A286" s="40" t="s">
        <v>267</v>
      </c>
      <c r="B286" s="188" t="s">
        <v>199</v>
      </c>
      <c r="C286" s="188"/>
      <c r="D286" s="188"/>
      <c r="E286" s="188"/>
      <c r="F286" s="188"/>
      <c r="G286" s="125"/>
      <c r="H286" s="125"/>
      <c r="J286" s="9"/>
      <c r="K286" s="9"/>
    </row>
    <row r="287" spans="1:11" x14ac:dyDescent="0.25">
      <c r="A287" s="62"/>
      <c r="B287" s="71"/>
      <c r="C287" s="63"/>
      <c r="D287" s="64"/>
      <c r="E287" s="118"/>
      <c r="F287" s="119"/>
      <c r="G287" s="120"/>
      <c r="H287" s="120"/>
    </row>
    <row r="288" spans="1:11" x14ac:dyDescent="0.25">
      <c r="A288" s="62"/>
      <c r="B288" s="74" t="s">
        <v>15</v>
      </c>
      <c r="C288" s="75">
        <v>1</v>
      </c>
      <c r="D288" s="70" t="s">
        <v>48</v>
      </c>
      <c r="E288" s="187"/>
      <c r="F288" s="187"/>
      <c r="G288" s="187"/>
      <c r="H288" s="120"/>
    </row>
    <row r="289" spans="1:11" ht="15.6" thickBot="1" x14ac:dyDescent="0.3">
      <c r="A289" s="62"/>
      <c r="B289" s="62"/>
      <c r="C289" s="79"/>
      <c r="D289" s="65"/>
      <c r="E289" s="118"/>
      <c r="F289" s="119"/>
      <c r="G289" s="120"/>
      <c r="H289" s="120"/>
      <c r="J289" s="10"/>
      <c r="K289" s="10"/>
    </row>
    <row r="290" spans="1:11" s="10" customFormat="1" ht="15.6" x14ac:dyDescent="0.25">
      <c r="A290" s="40" t="s">
        <v>268</v>
      </c>
      <c r="B290" s="188" t="s">
        <v>196</v>
      </c>
      <c r="C290" s="188"/>
      <c r="D290" s="188"/>
      <c r="E290" s="188"/>
      <c r="F290" s="188"/>
      <c r="G290" s="125"/>
      <c r="H290" s="125"/>
      <c r="J290" s="9"/>
      <c r="K290" s="9"/>
    </row>
    <row r="291" spans="1:11" x14ac:dyDescent="0.25">
      <c r="A291" s="62"/>
      <c r="B291" s="71"/>
      <c r="C291" s="63"/>
      <c r="D291" s="64"/>
      <c r="E291" s="118"/>
      <c r="F291" s="119"/>
      <c r="G291" s="120"/>
      <c r="H291" s="120"/>
    </row>
    <row r="292" spans="1:11" x14ac:dyDescent="0.25">
      <c r="A292" s="62"/>
      <c r="B292" s="74" t="s">
        <v>15</v>
      </c>
      <c r="C292" s="75">
        <v>1</v>
      </c>
      <c r="D292" s="67" t="s">
        <v>48</v>
      </c>
      <c r="E292" s="118"/>
      <c r="F292" s="119"/>
      <c r="G292" s="120"/>
      <c r="H292" s="120"/>
    </row>
    <row r="293" spans="1:11" ht="15.6" thickBot="1" x14ac:dyDescent="0.3">
      <c r="A293" s="62"/>
      <c r="B293" s="71"/>
      <c r="C293" s="63"/>
      <c r="D293" s="64" t="s">
        <v>58</v>
      </c>
      <c r="E293" s="118"/>
      <c r="F293" s="119"/>
      <c r="G293" s="120"/>
      <c r="H293" s="120"/>
      <c r="J293" s="10"/>
      <c r="K293" s="10"/>
    </row>
    <row r="294" spans="1:11" s="10" customFormat="1" ht="15.6" x14ac:dyDescent="0.25">
      <c r="A294" s="40" t="s">
        <v>720</v>
      </c>
      <c r="B294" s="188" t="s">
        <v>197</v>
      </c>
      <c r="C294" s="188"/>
      <c r="D294" s="188"/>
      <c r="E294" s="188"/>
      <c r="F294" s="188"/>
      <c r="G294" s="125"/>
      <c r="H294" s="125"/>
      <c r="J294" s="9"/>
      <c r="K294" s="9"/>
    </row>
    <row r="295" spans="1:11" x14ac:dyDescent="0.25">
      <c r="A295" s="62"/>
      <c r="B295" s="71"/>
      <c r="C295" s="63"/>
      <c r="D295" s="64"/>
      <c r="E295" s="118"/>
      <c r="F295" s="119"/>
      <c r="G295" s="120"/>
      <c r="H295" s="120"/>
    </row>
    <row r="296" spans="1:11" x14ac:dyDescent="0.25">
      <c r="A296" s="62"/>
      <c r="B296" s="74" t="s">
        <v>15</v>
      </c>
      <c r="C296" s="75">
        <v>1</v>
      </c>
      <c r="D296" s="70" t="s">
        <v>48</v>
      </c>
      <c r="E296" s="187"/>
      <c r="F296" s="187"/>
      <c r="G296" s="187"/>
      <c r="H296" s="120"/>
    </row>
    <row r="297" spans="1:11" ht="15.6" thickBot="1" x14ac:dyDescent="0.3">
      <c r="A297" s="62"/>
      <c r="B297" s="62"/>
      <c r="C297" s="79"/>
      <c r="D297" s="65"/>
      <c r="E297" s="118"/>
      <c r="F297" s="119"/>
      <c r="G297" s="120"/>
      <c r="H297" s="120"/>
      <c r="J297" s="10"/>
      <c r="K297" s="10"/>
    </row>
    <row r="298" spans="1:11" s="10" customFormat="1" ht="16.2" thickBot="1" x14ac:dyDescent="0.3">
      <c r="A298" s="44" t="s">
        <v>99</v>
      </c>
      <c r="B298" s="190" t="s">
        <v>207</v>
      </c>
      <c r="C298" s="190"/>
      <c r="D298" s="190"/>
      <c r="E298" s="190"/>
      <c r="F298" s="190"/>
      <c r="G298" s="129"/>
      <c r="H298" s="129"/>
    </row>
    <row r="299" spans="1:11" s="10" customFormat="1" ht="15.6" x14ac:dyDescent="0.25">
      <c r="A299" s="40" t="s">
        <v>100</v>
      </c>
      <c r="B299" s="188" t="s">
        <v>208</v>
      </c>
      <c r="C299" s="188"/>
      <c r="D299" s="188"/>
      <c r="E299" s="188"/>
      <c r="F299" s="188"/>
      <c r="G299" s="125"/>
      <c r="H299" s="125"/>
      <c r="J299" s="9"/>
      <c r="K299" s="9"/>
    </row>
    <row r="300" spans="1:11" x14ac:dyDescent="0.25">
      <c r="A300" s="62"/>
      <c r="B300" s="71"/>
      <c r="C300" s="63"/>
      <c r="D300" s="64"/>
      <c r="E300" s="118"/>
      <c r="F300" s="119"/>
      <c r="G300" s="120"/>
      <c r="H300" s="120"/>
    </row>
    <row r="301" spans="1:11" x14ac:dyDescent="0.25">
      <c r="A301" s="62"/>
      <c r="B301" s="74" t="s">
        <v>209</v>
      </c>
      <c r="C301" s="75">
        <v>43.88</v>
      </c>
      <c r="D301" s="67" t="s">
        <v>3</v>
      </c>
      <c r="E301" s="118"/>
      <c r="F301" s="119"/>
      <c r="G301" s="120"/>
      <c r="H301" s="120"/>
    </row>
    <row r="302" spans="1:11" ht="15.6" thickBot="1" x14ac:dyDescent="0.3">
      <c r="A302" s="62"/>
      <c r="B302" s="71"/>
      <c r="C302" s="63"/>
      <c r="D302" s="64"/>
      <c r="E302" s="118"/>
      <c r="F302" s="119"/>
      <c r="G302" s="120"/>
      <c r="H302" s="120"/>
      <c r="J302" s="10"/>
      <c r="K302" s="10"/>
    </row>
    <row r="303" spans="1:11" s="10" customFormat="1" ht="15.6" x14ac:dyDescent="0.25">
      <c r="A303" s="40" t="s">
        <v>101</v>
      </c>
      <c r="B303" s="188" t="s">
        <v>228</v>
      </c>
      <c r="C303" s="188"/>
      <c r="D303" s="188"/>
      <c r="E303" s="188"/>
      <c r="F303" s="188"/>
      <c r="G303" s="125"/>
      <c r="H303" s="125"/>
      <c r="J303" s="9"/>
      <c r="K303" s="9"/>
    </row>
    <row r="304" spans="1:11" x14ac:dyDescent="0.25">
      <c r="A304" s="62"/>
      <c r="B304" s="71"/>
      <c r="C304" s="63"/>
      <c r="D304" s="64"/>
      <c r="E304" s="118"/>
      <c r="F304" s="119"/>
      <c r="G304" s="120"/>
      <c r="H304" s="120"/>
    </row>
    <row r="305" spans="1:11" x14ac:dyDescent="0.25">
      <c r="A305" s="62"/>
      <c r="B305" s="74" t="s">
        <v>209</v>
      </c>
      <c r="C305" s="75">
        <v>43.88</v>
      </c>
      <c r="D305" s="67" t="s">
        <v>3</v>
      </c>
      <c r="E305" s="118"/>
      <c r="F305" s="119"/>
      <c r="G305" s="120"/>
      <c r="H305" s="120"/>
    </row>
    <row r="306" spans="1:11" ht="15.6" thickBot="1" x14ac:dyDescent="0.3">
      <c r="A306" s="62"/>
      <c r="B306" s="71"/>
      <c r="C306" s="63"/>
      <c r="D306" s="64"/>
      <c r="E306" s="118"/>
      <c r="F306" s="119"/>
      <c r="G306" s="120"/>
      <c r="H306" s="120"/>
      <c r="J306" s="10"/>
      <c r="K306" s="10"/>
    </row>
    <row r="307" spans="1:11" s="10" customFormat="1" ht="16.8" customHeight="1" x14ac:dyDescent="0.25">
      <c r="A307" s="40" t="s">
        <v>102</v>
      </c>
      <c r="B307" s="188" t="s">
        <v>229</v>
      </c>
      <c r="C307" s="188"/>
      <c r="D307" s="188"/>
      <c r="E307" s="188"/>
      <c r="F307" s="188"/>
      <c r="G307" s="125"/>
      <c r="H307" s="125"/>
      <c r="J307" s="9"/>
      <c r="K307" s="9"/>
    </row>
    <row r="308" spans="1:11" x14ac:dyDescent="0.25">
      <c r="A308" s="62"/>
      <c r="B308" s="71"/>
      <c r="C308" s="63"/>
      <c r="D308" s="64"/>
      <c r="E308" s="118"/>
      <c r="F308" s="119"/>
      <c r="G308" s="120"/>
      <c r="H308" s="120"/>
    </row>
    <row r="309" spans="1:11" x14ac:dyDescent="0.25">
      <c r="A309" s="62"/>
      <c r="B309" s="74" t="s">
        <v>123</v>
      </c>
      <c r="C309" s="75">
        <v>104.77</v>
      </c>
      <c r="D309" s="67" t="s">
        <v>1</v>
      </c>
      <c r="E309" s="118"/>
      <c r="F309" s="119"/>
      <c r="G309" s="120"/>
      <c r="H309" s="120"/>
    </row>
    <row r="310" spans="1:11" ht="15.6" thickBot="1" x14ac:dyDescent="0.3">
      <c r="A310" s="62"/>
      <c r="B310" s="71"/>
      <c r="C310" s="63"/>
      <c r="D310" s="64" t="s">
        <v>58</v>
      </c>
      <c r="E310" s="118"/>
      <c r="F310" s="119"/>
      <c r="G310" s="120"/>
      <c r="H310" s="120"/>
      <c r="J310" s="10"/>
      <c r="K310" s="10"/>
    </row>
    <row r="311" spans="1:11" s="10" customFormat="1" ht="15.6" x14ac:dyDescent="0.25">
      <c r="A311" s="40" t="s">
        <v>236</v>
      </c>
      <c r="B311" s="188" t="s">
        <v>230</v>
      </c>
      <c r="C311" s="188"/>
      <c r="D311" s="188"/>
      <c r="E311" s="188"/>
      <c r="F311" s="188"/>
      <c r="G311" s="125"/>
      <c r="H311" s="125"/>
      <c r="J311" s="9"/>
      <c r="K311" s="9"/>
    </row>
    <row r="312" spans="1:11" x14ac:dyDescent="0.25">
      <c r="A312" s="62"/>
      <c r="B312" s="71"/>
      <c r="C312" s="63"/>
      <c r="D312" s="64"/>
      <c r="E312" s="118"/>
      <c r="F312" s="119"/>
      <c r="G312" s="120"/>
      <c r="H312" s="120"/>
    </row>
    <row r="313" spans="1:11" x14ac:dyDescent="0.25">
      <c r="A313" s="62"/>
      <c r="B313" s="74" t="s">
        <v>209</v>
      </c>
      <c r="C313" s="75">
        <v>43.88</v>
      </c>
      <c r="D313" s="67" t="s">
        <v>3</v>
      </c>
      <c r="E313" s="118"/>
      <c r="F313" s="119"/>
      <c r="G313" s="120"/>
      <c r="H313" s="120"/>
    </row>
    <row r="314" spans="1:11" ht="15.6" thickBot="1" x14ac:dyDescent="0.3">
      <c r="A314" s="62"/>
      <c r="B314" s="71"/>
      <c r="C314" s="63"/>
      <c r="D314" s="64"/>
      <c r="E314" s="118"/>
      <c r="F314" s="119"/>
      <c r="G314" s="120"/>
      <c r="H314" s="120"/>
      <c r="J314" s="10"/>
      <c r="K314" s="10"/>
    </row>
    <row r="315" spans="1:11" s="10" customFormat="1" ht="15.6" x14ac:dyDescent="0.25">
      <c r="A315" s="40" t="s">
        <v>237</v>
      </c>
      <c r="B315" s="188" t="s">
        <v>231</v>
      </c>
      <c r="C315" s="188"/>
      <c r="D315" s="188"/>
      <c r="E315" s="188"/>
      <c r="F315" s="188"/>
      <c r="G315" s="125"/>
      <c r="H315" s="125"/>
      <c r="J315" s="9"/>
      <c r="K315" s="9"/>
    </row>
    <row r="316" spans="1:11" x14ac:dyDescent="0.25">
      <c r="A316" s="62"/>
      <c r="B316" s="71"/>
      <c r="C316" s="63"/>
      <c r="D316" s="64"/>
      <c r="E316" s="118"/>
      <c r="F316" s="119"/>
      <c r="G316" s="120"/>
      <c r="H316" s="120"/>
    </row>
    <row r="317" spans="1:11" x14ac:dyDescent="0.25">
      <c r="A317" s="62"/>
      <c r="B317" s="74" t="s">
        <v>209</v>
      </c>
      <c r="C317" s="75">
        <v>26.55</v>
      </c>
      <c r="D317" s="67" t="s">
        <v>3</v>
      </c>
      <c r="E317" s="118"/>
      <c r="F317" s="119"/>
      <c r="G317" s="120"/>
      <c r="H317" s="120"/>
    </row>
    <row r="318" spans="1:11" ht="15.6" thickBot="1" x14ac:dyDescent="0.3">
      <c r="A318" s="62"/>
      <c r="B318" s="71"/>
      <c r="C318" s="63"/>
      <c r="D318" s="64"/>
      <c r="E318" s="118"/>
      <c r="F318" s="119"/>
      <c r="G318" s="120"/>
      <c r="H318" s="120"/>
      <c r="J318" s="10"/>
      <c r="K318" s="10"/>
    </row>
    <row r="319" spans="1:11" s="10" customFormat="1" ht="15.6" x14ac:dyDescent="0.25">
      <c r="A319" s="40" t="s">
        <v>238</v>
      </c>
      <c r="B319" s="188" t="s">
        <v>21</v>
      </c>
      <c r="C319" s="188"/>
      <c r="D319" s="188"/>
      <c r="E319" s="188"/>
      <c r="F319" s="188"/>
      <c r="G319" s="125"/>
      <c r="H319" s="125"/>
      <c r="J319" s="9"/>
      <c r="K319" s="9"/>
    </row>
    <row r="320" spans="1:11" x14ac:dyDescent="0.25">
      <c r="A320" s="62"/>
      <c r="B320" s="71"/>
      <c r="C320" s="63"/>
      <c r="D320" s="64"/>
      <c r="E320" s="118"/>
      <c r="F320" s="119"/>
      <c r="G320" s="120"/>
      <c r="H320" s="120"/>
    </row>
    <row r="321" spans="1:11" x14ac:dyDescent="0.25">
      <c r="A321" s="62"/>
      <c r="B321" s="71" t="s">
        <v>277</v>
      </c>
      <c r="C321" s="72">
        <f>C301+C305</f>
        <v>87.76</v>
      </c>
      <c r="D321" s="64" t="s">
        <v>3</v>
      </c>
      <c r="E321" s="187"/>
      <c r="F321" s="187"/>
      <c r="G321" s="187"/>
      <c r="H321" s="120"/>
    </row>
    <row r="322" spans="1:11" x14ac:dyDescent="0.25">
      <c r="A322" s="62"/>
      <c r="B322" s="71" t="s">
        <v>278</v>
      </c>
      <c r="C322" s="72">
        <f>C313+C317</f>
        <v>70.430000000000007</v>
      </c>
      <c r="D322" s="64" t="s">
        <v>3</v>
      </c>
      <c r="E322" s="187"/>
      <c r="F322" s="187"/>
      <c r="G322" s="187"/>
      <c r="H322" s="120"/>
    </row>
    <row r="323" spans="1:11" x14ac:dyDescent="0.25">
      <c r="A323" s="62"/>
      <c r="B323" s="71" t="s">
        <v>36</v>
      </c>
      <c r="C323" s="73">
        <v>30</v>
      </c>
      <c r="D323" s="64" t="s">
        <v>27</v>
      </c>
      <c r="E323" s="187"/>
      <c r="F323" s="187"/>
      <c r="G323" s="187"/>
      <c r="H323" s="120"/>
    </row>
    <row r="324" spans="1:11" x14ac:dyDescent="0.25">
      <c r="A324" s="62"/>
      <c r="B324" s="74" t="s">
        <v>139</v>
      </c>
      <c r="C324" s="75">
        <f>(C321-C322)*((100+C323)/100)</f>
        <v>22.529</v>
      </c>
      <c r="D324" s="67" t="s">
        <v>3</v>
      </c>
      <c r="E324" s="187"/>
      <c r="F324" s="187"/>
      <c r="G324" s="187"/>
      <c r="H324" s="120"/>
      <c r="J324" s="10"/>
      <c r="K324" s="10"/>
    </row>
    <row r="325" spans="1:11" s="10" customFormat="1" ht="15.6" thickBot="1" x14ac:dyDescent="0.3">
      <c r="A325" s="62"/>
      <c r="B325" s="71"/>
      <c r="C325" s="63"/>
      <c r="D325" s="64"/>
      <c r="E325" s="118"/>
      <c r="F325" s="119"/>
      <c r="G325" s="120"/>
      <c r="H325" s="120"/>
    </row>
    <row r="326" spans="1:11" s="10" customFormat="1" ht="15.6" x14ac:dyDescent="0.25">
      <c r="A326" s="40" t="s">
        <v>239</v>
      </c>
      <c r="B326" s="188" t="s">
        <v>22</v>
      </c>
      <c r="C326" s="188"/>
      <c r="D326" s="188"/>
      <c r="E326" s="188"/>
      <c r="F326" s="188"/>
      <c r="G326" s="125"/>
      <c r="H326" s="125"/>
      <c r="J326" s="9"/>
      <c r="K326" s="9"/>
    </row>
    <row r="327" spans="1:11" x14ac:dyDescent="0.25">
      <c r="A327" s="62"/>
      <c r="B327" s="71"/>
      <c r="C327" s="63"/>
      <c r="D327" s="64"/>
      <c r="E327" s="118"/>
      <c r="F327" s="119"/>
      <c r="G327" s="120"/>
      <c r="H327" s="120"/>
    </row>
    <row r="328" spans="1:11" x14ac:dyDescent="0.25">
      <c r="A328" s="62"/>
      <c r="B328" s="71" t="s">
        <v>23</v>
      </c>
      <c r="C328" s="72">
        <f>C324</f>
        <v>22.529</v>
      </c>
      <c r="D328" s="77" t="s">
        <v>3</v>
      </c>
      <c r="E328" s="187" t="str">
        <f>"ITEM " &amp;A319</f>
        <v>ITEM 8.3.6</v>
      </c>
      <c r="F328" s="187"/>
      <c r="G328" s="187"/>
      <c r="H328" s="120"/>
    </row>
    <row r="329" spans="1:11" x14ac:dyDescent="0.25">
      <c r="A329" s="62"/>
      <c r="B329" s="71" t="s">
        <v>80</v>
      </c>
      <c r="C329" s="73">
        <v>4.99</v>
      </c>
      <c r="D329" s="64" t="s">
        <v>24</v>
      </c>
      <c r="E329" s="187" t="s">
        <v>51</v>
      </c>
      <c r="F329" s="187"/>
      <c r="G329" s="187"/>
      <c r="H329" s="120"/>
    </row>
    <row r="330" spans="1:11" x14ac:dyDescent="0.25">
      <c r="A330" s="62"/>
      <c r="B330" s="74" t="s">
        <v>0</v>
      </c>
      <c r="C330" s="75">
        <f>C328*C329</f>
        <v>112.41971000000001</v>
      </c>
      <c r="D330" s="67" t="s">
        <v>107</v>
      </c>
      <c r="E330" s="118"/>
      <c r="F330" s="119"/>
      <c r="G330" s="120"/>
      <c r="H330" s="120"/>
    </row>
    <row r="331" spans="1:11" ht="15.6" thickBot="1" x14ac:dyDescent="0.3">
      <c r="A331" s="62"/>
      <c r="B331" s="62"/>
      <c r="C331" s="63"/>
      <c r="D331" s="64"/>
      <c r="E331" s="118"/>
      <c r="F331" s="119"/>
      <c r="G331" s="120"/>
      <c r="H331" s="120"/>
      <c r="J331" s="10"/>
      <c r="K331" s="10"/>
    </row>
    <row r="332" spans="1:11" s="10" customFormat="1" ht="15.6" x14ac:dyDescent="0.25">
      <c r="A332" s="40" t="s">
        <v>240</v>
      </c>
      <c r="B332" s="188" t="s">
        <v>25</v>
      </c>
      <c r="C332" s="188"/>
      <c r="D332" s="188"/>
      <c r="E332" s="188"/>
      <c r="F332" s="188"/>
      <c r="G332" s="125"/>
      <c r="H332" s="125"/>
      <c r="J332" s="9"/>
      <c r="K332" s="9"/>
    </row>
    <row r="333" spans="1:11" x14ac:dyDescent="0.25">
      <c r="A333" s="62"/>
      <c r="B333" s="62"/>
      <c r="C333" s="63"/>
      <c r="D333" s="64"/>
      <c r="E333" s="118"/>
      <c r="F333" s="119"/>
      <c r="G333" s="120"/>
      <c r="H333" s="120"/>
    </row>
    <row r="334" spans="1:11" x14ac:dyDescent="0.25">
      <c r="A334" s="62"/>
      <c r="B334" s="66" t="s">
        <v>23</v>
      </c>
      <c r="C334" s="75">
        <f>C324</f>
        <v>22.529</v>
      </c>
      <c r="D334" s="69" t="s">
        <v>3</v>
      </c>
      <c r="E334" s="187" t="str">
        <f>"QUANTIDADE DO ITEM "&amp;A319</f>
        <v>QUANTIDADE DO ITEM 8.3.6</v>
      </c>
      <c r="F334" s="187"/>
      <c r="G334" s="187"/>
      <c r="H334" s="120"/>
      <c r="J334" s="10"/>
      <c r="K334" s="10"/>
    </row>
    <row r="335" spans="1:11" s="10" customFormat="1" ht="15.6" thickBot="1" x14ac:dyDescent="0.3">
      <c r="A335" s="62"/>
      <c r="B335" s="62"/>
      <c r="C335" s="63"/>
      <c r="D335" s="64"/>
      <c r="E335" s="118"/>
      <c r="F335" s="119"/>
      <c r="G335" s="120"/>
      <c r="H335" s="120"/>
    </row>
    <row r="336" spans="1:11" s="10" customFormat="1" ht="15.6" x14ac:dyDescent="0.25">
      <c r="A336" s="40" t="s">
        <v>241</v>
      </c>
      <c r="B336" s="188" t="s">
        <v>63</v>
      </c>
      <c r="C336" s="188"/>
      <c r="D336" s="188"/>
      <c r="E336" s="188"/>
      <c r="F336" s="188"/>
      <c r="G336" s="125"/>
      <c r="H336" s="125"/>
      <c r="J336" s="9"/>
      <c r="K336" s="9"/>
    </row>
    <row r="337" spans="1:11" x14ac:dyDescent="0.25">
      <c r="A337" s="62"/>
      <c r="B337" s="71"/>
      <c r="C337" s="63"/>
      <c r="D337" s="64"/>
      <c r="E337" s="118"/>
      <c r="F337" s="119"/>
      <c r="G337" s="120"/>
      <c r="H337" s="120"/>
    </row>
    <row r="338" spans="1:11" x14ac:dyDescent="0.25">
      <c r="A338" s="62"/>
      <c r="B338" s="74" t="s">
        <v>209</v>
      </c>
      <c r="C338" s="75">
        <v>5.83</v>
      </c>
      <c r="D338" s="67" t="s">
        <v>3</v>
      </c>
      <c r="E338" s="118" t="s">
        <v>56</v>
      </c>
      <c r="F338" s="119"/>
      <c r="G338" s="120"/>
      <c r="H338" s="120"/>
    </row>
    <row r="339" spans="1:11" ht="15.6" thickBot="1" x14ac:dyDescent="0.3">
      <c r="A339" s="62"/>
      <c r="B339" s="71"/>
      <c r="C339" s="63"/>
      <c r="D339" s="64"/>
      <c r="E339" s="118"/>
      <c r="F339" s="119"/>
      <c r="G339" s="120"/>
      <c r="H339" s="120"/>
      <c r="J339" s="10"/>
      <c r="K339" s="10"/>
    </row>
    <row r="340" spans="1:11" s="10" customFormat="1" ht="15.6" x14ac:dyDescent="0.25">
      <c r="A340" s="40" t="s">
        <v>242</v>
      </c>
      <c r="B340" s="188" t="s">
        <v>105</v>
      </c>
      <c r="C340" s="188"/>
      <c r="D340" s="188"/>
      <c r="E340" s="188"/>
      <c r="F340" s="188"/>
      <c r="G340" s="125"/>
      <c r="H340" s="125"/>
      <c r="J340" s="9"/>
      <c r="K340" s="9"/>
    </row>
    <row r="341" spans="1:11" x14ac:dyDescent="0.25">
      <c r="A341" s="62"/>
      <c r="B341" s="71"/>
      <c r="C341" s="63"/>
      <c r="D341" s="64"/>
      <c r="E341" s="118"/>
      <c r="F341" s="119"/>
      <c r="G341" s="120"/>
      <c r="H341" s="120"/>
    </row>
    <row r="342" spans="1:11" x14ac:dyDescent="0.25">
      <c r="A342" s="62"/>
      <c r="B342" s="74" t="s">
        <v>209</v>
      </c>
      <c r="C342" s="75">
        <v>2.0499999999999998</v>
      </c>
      <c r="D342" s="67" t="s">
        <v>3</v>
      </c>
      <c r="E342" s="118" t="s">
        <v>56</v>
      </c>
      <c r="F342" s="119"/>
      <c r="G342" s="120"/>
      <c r="H342" s="120"/>
    </row>
    <row r="343" spans="1:11" ht="15.6" thickBot="1" x14ac:dyDescent="0.3">
      <c r="A343" s="62"/>
      <c r="B343" s="71"/>
      <c r="C343" s="63"/>
      <c r="D343" s="64"/>
      <c r="E343" s="118"/>
      <c r="F343" s="119"/>
      <c r="G343" s="120"/>
      <c r="H343" s="120"/>
      <c r="J343" s="10"/>
      <c r="K343" s="10"/>
    </row>
    <row r="344" spans="1:11" s="10" customFormat="1" ht="15.6" x14ac:dyDescent="0.25">
      <c r="A344" s="40" t="s">
        <v>243</v>
      </c>
      <c r="B344" s="188" t="s">
        <v>106</v>
      </c>
      <c r="C344" s="188"/>
      <c r="D344" s="188"/>
      <c r="E344" s="188"/>
      <c r="F344" s="188"/>
      <c r="G344" s="125"/>
      <c r="H344" s="125"/>
      <c r="J344" s="9"/>
      <c r="K344" s="9"/>
    </row>
    <row r="345" spans="1:11" x14ac:dyDescent="0.25">
      <c r="A345" s="62"/>
      <c r="B345" s="71"/>
      <c r="C345" s="63"/>
      <c r="D345" s="64"/>
      <c r="E345" s="118"/>
      <c r="F345" s="119"/>
      <c r="G345" s="120"/>
      <c r="H345" s="120"/>
    </row>
    <row r="346" spans="1:11" x14ac:dyDescent="0.25">
      <c r="A346" s="62"/>
      <c r="B346" s="74" t="s">
        <v>209</v>
      </c>
      <c r="C346" s="75">
        <v>14.63</v>
      </c>
      <c r="D346" s="67" t="s">
        <v>3</v>
      </c>
      <c r="E346" s="118" t="s">
        <v>56</v>
      </c>
      <c r="F346" s="119"/>
      <c r="G346" s="120"/>
      <c r="H346" s="120"/>
    </row>
    <row r="347" spans="1:11" ht="15.6" thickBot="1" x14ac:dyDescent="0.3">
      <c r="A347" s="62"/>
      <c r="B347" s="71"/>
      <c r="C347" s="63"/>
      <c r="D347" s="64"/>
      <c r="E347" s="118"/>
      <c r="F347" s="119"/>
      <c r="G347" s="120"/>
      <c r="H347" s="120"/>
      <c r="J347" s="10"/>
      <c r="K347" s="10"/>
    </row>
    <row r="348" spans="1:11" s="10" customFormat="1" ht="15.6" x14ac:dyDescent="0.25">
      <c r="A348" s="40" t="s">
        <v>244</v>
      </c>
      <c r="B348" s="188" t="s">
        <v>62</v>
      </c>
      <c r="C348" s="188"/>
      <c r="D348" s="188"/>
      <c r="E348" s="188"/>
      <c r="F348" s="188"/>
      <c r="G348" s="125"/>
      <c r="H348" s="125"/>
      <c r="J348" s="9"/>
      <c r="K348" s="9"/>
    </row>
    <row r="349" spans="1:11" x14ac:dyDescent="0.25">
      <c r="A349" s="62"/>
      <c r="B349" s="71"/>
      <c r="C349" s="63"/>
      <c r="D349" s="64"/>
      <c r="E349" s="118"/>
      <c r="F349" s="119"/>
      <c r="G349" s="120"/>
      <c r="H349" s="120"/>
    </row>
    <row r="350" spans="1:11" x14ac:dyDescent="0.25">
      <c r="A350" s="62"/>
      <c r="B350" s="71" t="s">
        <v>235</v>
      </c>
      <c r="C350" s="72">
        <f>C342+C346</f>
        <v>16.68</v>
      </c>
      <c r="D350" s="64" t="s">
        <v>3</v>
      </c>
      <c r="E350" s="187" t="str">
        <f>"ITEM "&amp;A340&amp;" + ITEM "&amp;A344</f>
        <v>ITEM 8.3.10 + ITEM 8.3.11</v>
      </c>
      <c r="F350" s="187"/>
      <c r="G350" s="187"/>
      <c r="H350" s="120"/>
    </row>
    <row r="351" spans="1:11" x14ac:dyDescent="0.25">
      <c r="A351" s="62"/>
      <c r="B351" s="41" t="s">
        <v>36</v>
      </c>
      <c r="C351" s="73">
        <v>30</v>
      </c>
      <c r="D351" s="64" t="s">
        <v>27</v>
      </c>
      <c r="E351" s="118"/>
      <c r="F351" s="119"/>
      <c r="G351" s="120"/>
      <c r="H351" s="120"/>
    </row>
    <row r="352" spans="1:11" x14ac:dyDescent="0.25">
      <c r="A352" s="62"/>
      <c r="B352" s="74" t="s">
        <v>0</v>
      </c>
      <c r="C352" s="75">
        <f>(C350)*((C351+100)/100)</f>
        <v>21.684000000000001</v>
      </c>
      <c r="D352" s="67" t="s">
        <v>3</v>
      </c>
      <c r="E352" s="118"/>
      <c r="F352" s="119"/>
      <c r="G352" s="120"/>
      <c r="H352" s="120"/>
    </row>
    <row r="353" spans="1:11" ht="15.6" thickBot="1" x14ac:dyDescent="0.3">
      <c r="A353" s="62"/>
      <c r="B353" s="71"/>
      <c r="C353" s="63"/>
      <c r="D353" s="64"/>
      <c r="E353" s="118"/>
      <c r="F353" s="119"/>
      <c r="G353" s="120"/>
      <c r="H353" s="120"/>
      <c r="J353" s="10"/>
      <c r="K353" s="10"/>
    </row>
    <row r="354" spans="1:11" s="10" customFormat="1" ht="15.6" x14ac:dyDescent="0.25">
      <c r="A354" s="40" t="s">
        <v>245</v>
      </c>
      <c r="B354" s="188" t="s">
        <v>22</v>
      </c>
      <c r="C354" s="188"/>
      <c r="D354" s="188"/>
      <c r="E354" s="188"/>
      <c r="F354" s="188"/>
      <c r="G354" s="125"/>
      <c r="H354" s="125"/>
      <c r="J354" s="9"/>
      <c r="K354" s="9"/>
    </row>
    <row r="355" spans="1:11" x14ac:dyDescent="0.25">
      <c r="A355" s="62"/>
      <c r="B355" s="71"/>
      <c r="C355" s="63"/>
      <c r="D355" s="64"/>
      <c r="E355" s="118"/>
      <c r="F355" s="119"/>
      <c r="G355" s="120"/>
      <c r="H355" s="120"/>
    </row>
    <row r="356" spans="1:11" x14ac:dyDescent="0.25">
      <c r="A356" s="62"/>
      <c r="B356" s="71" t="s">
        <v>23</v>
      </c>
      <c r="C356" s="72">
        <f>C352</f>
        <v>21.684000000000001</v>
      </c>
      <c r="D356" s="64" t="s">
        <v>3</v>
      </c>
      <c r="E356" s="187" t="str">
        <f>"ITEM "&amp;A348</f>
        <v>ITEM 8.3.12</v>
      </c>
      <c r="F356" s="187"/>
      <c r="G356" s="187"/>
      <c r="H356" s="120"/>
    </row>
    <row r="357" spans="1:11" x14ac:dyDescent="0.25">
      <c r="A357" s="62"/>
      <c r="B357" s="71" t="s">
        <v>80</v>
      </c>
      <c r="C357" s="73">
        <v>7.81</v>
      </c>
      <c r="D357" s="64" t="s">
        <v>57</v>
      </c>
      <c r="E357" s="118" t="s">
        <v>61</v>
      </c>
      <c r="F357" s="119"/>
      <c r="G357" s="120"/>
      <c r="H357" s="120"/>
    </row>
    <row r="358" spans="1:11" x14ac:dyDescent="0.25">
      <c r="A358" s="62"/>
      <c r="B358" s="74" t="s">
        <v>0</v>
      </c>
      <c r="C358" s="75">
        <f>C357*C356</f>
        <v>169.35203999999999</v>
      </c>
      <c r="D358" s="67" t="s">
        <v>77</v>
      </c>
      <c r="E358" s="118"/>
      <c r="F358" s="119"/>
      <c r="G358" s="120"/>
      <c r="H358" s="120"/>
    </row>
    <row r="359" spans="1:11" ht="15.6" thickBot="1" x14ac:dyDescent="0.3">
      <c r="A359" s="62"/>
      <c r="B359" s="62"/>
      <c r="C359" s="63"/>
      <c r="D359" s="64"/>
      <c r="E359" s="118"/>
      <c r="F359" s="119"/>
      <c r="G359" s="120"/>
      <c r="H359" s="120"/>
      <c r="J359" s="10"/>
      <c r="K359" s="10"/>
    </row>
    <row r="360" spans="1:11" s="10" customFormat="1" ht="15.6" x14ac:dyDescent="0.25">
      <c r="A360" s="40" t="s">
        <v>245</v>
      </c>
      <c r="B360" s="188" t="s">
        <v>232</v>
      </c>
      <c r="C360" s="188"/>
      <c r="D360" s="188"/>
      <c r="E360" s="188"/>
      <c r="F360" s="188"/>
      <c r="G360" s="125"/>
      <c r="H360" s="125"/>
      <c r="J360" s="9"/>
      <c r="K360" s="9"/>
    </row>
    <row r="361" spans="1:11" x14ac:dyDescent="0.25">
      <c r="A361" s="62"/>
      <c r="B361" s="71"/>
      <c r="C361" s="63"/>
      <c r="D361" s="64"/>
      <c r="E361" s="118"/>
      <c r="F361" s="119"/>
      <c r="G361" s="120"/>
      <c r="H361" s="120"/>
    </row>
    <row r="362" spans="1:11" x14ac:dyDescent="0.25">
      <c r="A362" s="62"/>
      <c r="B362" s="74" t="s">
        <v>209</v>
      </c>
      <c r="C362" s="75">
        <v>1.98</v>
      </c>
      <c r="D362" s="67" t="s">
        <v>3</v>
      </c>
      <c r="E362" s="118" t="s">
        <v>56</v>
      </c>
      <c r="F362" s="119"/>
      <c r="G362" s="120"/>
      <c r="H362" s="120"/>
    </row>
    <row r="363" spans="1:11" ht="15.6" thickBot="1" x14ac:dyDescent="0.3">
      <c r="A363" s="62"/>
      <c r="B363" s="71"/>
      <c r="C363" s="63"/>
      <c r="D363" s="64"/>
      <c r="E363" s="118"/>
      <c r="F363" s="119"/>
      <c r="G363" s="120"/>
      <c r="H363" s="120"/>
      <c r="J363" s="10"/>
      <c r="K363" s="10"/>
    </row>
    <row r="364" spans="1:11" s="10" customFormat="1" ht="15.6" x14ac:dyDescent="0.25">
      <c r="A364" s="40" t="s">
        <v>246</v>
      </c>
      <c r="B364" s="188" t="s">
        <v>233</v>
      </c>
      <c r="C364" s="188"/>
      <c r="D364" s="188"/>
      <c r="E364" s="188"/>
      <c r="F364" s="188"/>
      <c r="G364" s="125"/>
      <c r="H364" s="125"/>
      <c r="J364" s="9"/>
      <c r="K364" s="9"/>
    </row>
    <row r="365" spans="1:11" x14ac:dyDescent="0.25">
      <c r="A365" s="62"/>
      <c r="B365" s="71"/>
      <c r="C365" s="63"/>
      <c r="D365" s="64"/>
      <c r="E365" s="118"/>
      <c r="F365" s="119"/>
      <c r="G365" s="120"/>
      <c r="H365" s="120"/>
    </row>
    <row r="366" spans="1:11" x14ac:dyDescent="0.25">
      <c r="A366" s="62"/>
      <c r="B366" s="74" t="s">
        <v>209</v>
      </c>
      <c r="C366" s="75">
        <v>6.58</v>
      </c>
      <c r="D366" s="67" t="s">
        <v>3</v>
      </c>
      <c r="E366" s="118" t="s">
        <v>56</v>
      </c>
      <c r="F366" s="119"/>
      <c r="G366" s="120"/>
      <c r="H366" s="120"/>
    </row>
    <row r="367" spans="1:11" ht="15.6" thickBot="1" x14ac:dyDescent="0.3">
      <c r="A367" s="62"/>
      <c r="B367" s="71"/>
      <c r="C367" s="63"/>
      <c r="D367" s="64"/>
      <c r="E367" s="118"/>
      <c r="F367" s="119"/>
      <c r="G367" s="120"/>
      <c r="H367" s="120"/>
      <c r="J367" s="10"/>
      <c r="K367" s="10"/>
    </row>
    <row r="368" spans="1:11" s="10" customFormat="1" ht="15.6" x14ac:dyDescent="0.25">
      <c r="A368" s="40" t="s">
        <v>247</v>
      </c>
      <c r="B368" s="188" t="s">
        <v>62</v>
      </c>
      <c r="C368" s="188"/>
      <c r="D368" s="188"/>
      <c r="E368" s="188"/>
      <c r="F368" s="188"/>
      <c r="G368" s="125"/>
      <c r="H368" s="125"/>
      <c r="J368" s="9"/>
      <c r="K368" s="9"/>
    </row>
    <row r="369" spans="1:11" x14ac:dyDescent="0.25">
      <c r="A369" s="62"/>
      <c r="B369" s="71"/>
      <c r="C369" s="63"/>
      <c r="D369" s="64"/>
      <c r="E369" s="118"/>
      <c r="F369" s="119"/>
      <c r="G369" s="120"/>
      <c r="H369" s="120"/>
    </row>
    <row r="370" spans="1:11" x14ac:dyDescent="0.25">
      <c r="A370" s="62"/>
      <c r="B370" s="71" t="s">
        <v>234</v>
      </c>
      <c r="C370" s="72">
        <f>C362+C366</f>
        <v>8.56</v>
      </c>
      <c r="D370" s="64" t="s">
        <v>3</v>
      </c>
      <c r="E370" s="187" t="str">
        <f>"ITEM "&amp;A360&amp;" + ITEM "&amp;A364</f>
        <v>ITEM 8.3.13 + ITEM 8.3.14</v>
      </c>
      <c r="F370" s="187"/>
      <c r="G370" s="187"/>
      <c r="H370" s="120"/>
    </row>
    <row r="371" spans="1:11" x14ac:dyDescent="0.25">
      <c r="A371" s="62"/>
      <c r="B371" s="41" t="s">
        <v>36</v>
      </c>
      <c r="C371" s="73">
        <v>50</v>
      </c>
      <c r="D371" s="64" t="s">
        <v>27</v>
      </c>
      <c r="E371" s="118"/>
      <c r="F371" s="119"/>
      <c r="G371" s="120"/>
      <c r="H371" s="120"/>
    </row>
    <row r="372" spans="1:11" x14ac:dyDescent="0.25">
      <c r="A372" s="62"/>
      <c r="B372" s="74" t="s">
        <v>0</v>
      </c>
      <c r="C372" s="75">
        <f>((C370)*((C371+100)/100))</f>
        <v>12.84</v>
      </c>
      <c r="D372" s="67" t="s">
        <v>3</v>
      </c>
      <c r="E372" s="118"/>
      <c r="F372" s="119"/>
      <c r="G372" s="120"/>
      <c r="H372" s="120"/>
    </row>
    <row r="373" spans="1:11" ht="15.6" thickBot="1" x14ac:dyDescent="0.3">
      <c r="A373" s="62"/>
      <c r="B373" s="71"/>
      <c r="C373" s="63"/>
      <c r="D373" s="64"/>
      <c r="E373" s="118"/>
      <c r="F373" s="119"/>
      <c r="G373" s="120"/>
      <c r="H373" s="120"/>
      <c r="J373" s="10"/>
      <c r="K373" s="10"/>
    </row>
    <row r="374" spans="1:11" s="10" customFormat="1" ht="15.6" x14ac:dyDescent="0.25">
      <c r="A374" s="40" t="s">
        <v>248</v>
      </c>
      <c r="B374" s="188" t="s">
        <v>22</v>
      </c>
      <c r="C374" s="188"/>
      <c r="D374" s="188"/>
      <c r="E374" s="188"/>
      <c r="F374" s="188"/>
      <c r="G374" s="125"/>
      <c r="H374" s="125"/>
      <c r="J374" s="9"/>
      <c r="K374" s="9"/>
    </row>
    <row r="375" spans="1:11" x14ac:dyDescent="0.25">
      <c r="A375" s="62"/>
      <c r="B375" s="71"/>
      <c r="C375" s="63"/>
      <c r="D375" s="64"/>
      <c r="E375" s="118"/>
      <c r="F375" s="119"/>
      <c r="G375" s="120"/>
      <c r="H375" s="120"/>
    </row>
    <row r="376" spans="1:11" x14ac:dyDescent="0.25">
      <c r="A376" s="62"/>
      <c r="B376" s="71" t="s">
        <v>23</v>
      </c>
      <c r="C376" s="72">
        <f>C372</f>
        <v>12.84</v>
      </c>
      <c r="D376" s="64" t="s">
        <v>3</v>
      </c>
      <c r="E376" s="187" t="str">
        <f>"ITEM "&amp;A368</f>
        <v>ITEM 8.3.15</v>
      </c>
      <c r="F376" s="187"/>
      <c r="G376" s="187"/>
      <c r="H376" s="120"/>
    </row>
    <row r="377" spans="1:11" x14ac:dyDescent="0.25">
      <c r="A377" s="62"/>
      <c r="B377" s="71" t="s">
        <v>80</v>
      </c>
      <c r="C377" s="73">
        <v>2.91</v>
      </c>
      <c r="D377" s="64" t="s">
        <v>57</v>
      </c>
      <c r="E377" s="118" t="s">
        <v>61</v>
      </c>
      <c r="F377" s="119"/>
      <c r="G377" s="120"/>
      <c r="H377" s="120"/>
    </row>
    <row r="378" spans="1:11" x14ac:dyDescent="0.25">
      <c r="A378" s="62"/>
      <c r="B378" s="74" t="s">
        <v>0</v>
      </c>
      <c r="C378" s="75">
        <f>C377*C376</f>
        <v>37.364400000000003</v>
      </c>
      <c r="D378" s="67" t="s">
        <v>77</v>
      </c>
      <c r="E378" s="118"/>
      <c r="F378" s="119"/>
      <c r="G378" s="120"/>
      <c r="H378" s="120"/>
    </row>
    <row r="379" spans="1:11" ht="15.6" thickBot="1" x14ac:dyDescent="0.3">
      <c r="A379" s="62"/>
      <c r="B379" s="62"/>
      <c r="C379" s="63"/>
      <c r="D379" s="64"/>
      <c r="E379" s="118"/>
      <c r="F379" s="119"/>
      <c r="G379" s="120"/>
      <c r="H379" s="120"/>
      <c r="J379" s="10"/>
      <c r="K379" s="10"/>
    </row>
    <row r="380" spans="1:11" s="10" customFormat="1" ht="30" customHeight="1" thickBot="1" x14ac:dyDescent="0.3">
      <c r="A380" s="39">
        <v>9</v>
      </c>
      <c r="B380" s="206" t="s">
        <v>249</v>
      </c>
      <c r="C380" s="206"/>
      <c r="D380" s="206"/>
      <c r="E380" s="206"/>
      <c r="F380" s="206"/>
      <c r="G380" s="124"/>
      <c r="H380" s="124"/>
    </row>
    <row r="381" spans="1:11" s="10" customFormat="1" ht="15.6" x14ac:dyDescent="0.25">
      <c r="A381" s="40" t="s">
        <v>103</v>
      </c>
      <c r="B381" s="188" t="s">
        <v>250</v>
      </c>
      <c r="C381" s="188"/>
      <c r="D381" s="188"/>
      <c r="E381" s="188"/>
      <c r="F381" s="188"/>
      <c r="G381" s="125"/>
      <c r="H381" s="125"/>
      <c r="J381" s="9"/>
      <c r="K381" s="9"/>
    </row>
    <row r="382" spans="1:11" x14ac:dyDescent="0.25">
      <c r="A382" s="62"/>
      <c r="B382" s="71"/>
      <c r="C382" s="63"/>
      <c r="D382" s="64"/>
      <c r="E382" s="118"/>
      <c r="F382" s="119"/>
      <c r="G382" s="120"/>
      <c r="H382" s="120"/>
    </row>
    <row r="383" spans="1:11" x14ac:dyDescent="0.25">
      <c r="A383" s="62"/>
      <c r="B383" s="74" t="s">
        <v>142</v>
      </c>
      <c r="C383" s="75">
        <v>9</v>
      </c>
      <c r="D383" s="67" t="s">
        <v>20</v>
      </c>
      <c r="E383" s="118" t="s">
        <v>54</v>
      </c>
      <c r="F383" s="119"/>
      <c r="G383" s="120"/>
      <c r="H383" s="120"/>
    </row>
    <row r="384" spans="1:11" ht="15.6" thickBot="1" x14ac:dyDescent="0.3">
      <c r="A384" s="62"/>
      <c r="B384" s="71"/>
      <c r="C384" s="63"/>
      <c r="D384" s="64"/>
      <c r="E384" s="118"/>
      <c r="F384" s="119"/>
      <c r="G384" s="120"/>
      <c r="H384" s="120"/>
      <c r="J384" s="10"/>
      <c r="K384" s="10"/>
    </row>
    <row r="385" spans="1:11" s="10" customFormat="1" ht="15.6" x14ac:dyDescent="0.25">
      <c r="A385" s="40" t="s">
        <v>104</v>
      </c>
      <c r="B385" s="188" t="s">
        <v>251</v>
      </c>
      <c r="C385" s="188"/>
      <c r="D385" s="188"/>
      <c r="E385" s="188"/>
      <c r="F385" s="188"/>
      <c r="G385" s="125"/>
      <c r="H385" s="125"/>
      <c r="J385" s="9"/>
      <c r="K385" s="9"/>
    </row>
    <row r="386" spans="1:11" x14ac:dyDescent="0.25">
      <c r="A386" s="62"/>
      <c r="B386" s="71"/>
      <c r="C386" s="63"/>
      <c r="D386" s="64"/>
      <c r="E386" s="118"/>
      <c r="F386" s="119"/>
      <c r="G386" s="120"/>
      <c r="H386" s="120"/>
    </row>
    <row r="387" spans="1:11" x14ac:dyDescent="0.25">
      <c r="A387" s="62"/>
      <c r="B387" s="74" t="s">
        <v>142</v>
      </c>
      <c r="C387" s="75">
        <f>C383</f>
        <v>9</v>
      </c>
      <c r="D387" s="67" t="s">
        <v>20</v>
      </c>
      <c r="E387" s="118" t="str">
        <f xml:space="preserve"> "ITEM "&amp;A381</f>
        <v>ITEM 9.1</v>
      </c>
      <c r="F387" s="119"/>
      <c r="G387" s="120"/>
      <c r="H387" s="120"/>
    </row>
    <row r="388" spans="1:11" ht="15.6" thickBot="1" x14ac:dyDescent="0.3">
      <c r="A388" s="62"/>
      <c r="B388" s="71"/>
      <c r="C388" s="63"/>
      <c r="D388" s="64"/>
      <c r="E388" s="118"/>
      <c r="F388" s="119"/>
      <c r="G388" s="120"/>
      <c r="H388" s="120"/>
      <c r="J388" s="10"/>
      <c r="K388" s="10"/>
    </row>
    <row r="389" spans="1:11" s="10" customFormat="1" ht="15.6" x14ac:dyDescent="0.25">
      <c r="A389" s="40" t="s">
        <v>269</v>
      </c>
      <c r="B389" s="188" t="s">
        <v>208</v>
      </c>
      <c r="C389" s="188"/>
      <c r="D389" s="188"/>
      <c r="E389" s="188"/>
      <c r="F389" s="188"/>
      <c r="G389" s="125"/>
      <c r="H389" s="125"/>
      <c r="J389" s="9"/>
      <c r="K389" s="9"/>
    </row>
    <row r="390" spans="1:11" x14ac:dyDescent="0.25">
      <c r="A390" s="62"/>
      <c r="B390" s="71"/>
      <c r="C390" s="63"/>
      <c r="D390" s="64"/>
      <c r="E390" s="118"/>
      <c r="F390" s="119"/>
      <c r="G390" s="120"/>
      <c r="H390" s="120"/>
    </row>
    <row r="391" spans="1:11" x14ac:dyDescent="0.25">
      <c r="A391" s="62"/>
      <c r="B391" s="74" t="s">
        <v>209</v>
      </c>
      <c r="C391" s="75">
        <v>43.88</v>
      </c>
      <c r="D391" s="67" t="s">
        <v>3</v>
      </c>
      <c r="E391" s="118"/>
      <c r="F391" s="119"/>
      <c r="G391" s="120"/>
      <c r="H391" s="120"/>
    </row>
    <row r="392" spans="1:11" ht="15.6" thickBot="1" x14ac:dyDescent="0.3">
      <c r="A392" s="62"/>
      <c r="B392" s="71"/>
      <c r="C392" s="63"/>
      <c r="D392" s="64"/>
      <c r="E392" s="118"/>
      <c r="F392" s="119"/>
      <c r="G392" s="120"/>
      <c r="H392" s="120"/>
      <c r="J392" s="10"/>
      <c r="K392" s="10"/>
    </row>
    <row r="393" spans="1:11" s="10" customFormat="1" ht="15.6" x14ac:dyDescent="0.25">
      <c r="A393" s="40" t="s">
        <v>270</v>
      </c>
      <c r="B393" s="188" t="s">
        <v>231</v>
      </c>
      <c r="C393" s="188"/>
      <c r="D393" s="188"/>
      <c r="E393" s="188"/>
      <c r="F393" s="188"/>
      <c r="G393" s="125"/>
      <c r="H393" s="125"/>
      <c r="J393" s="9"/>
      <c r="K393" s="9"/>
    </row>
    <row r="394" spans="1:11" x14ac:dyDescent="0.25">
      <c r="A394" s="62"/>
      <c r="B394" s="71"/>
      <c r="C394" s="63"/>
      <c r="D394" s="64"/>
      <c r="E394" s="118"/>
      <c r="F394" s="119"/>
      <c r="G394" s="120"/>
      <c r="H394" s="120"/>
    </row>
    <row r="395" spans="1:11" x14ac:dyDescent="0.25">
      <c r="A395" s="62"/>
      <c r="B395" s="74" t="s">
        <v>209</v>
      </c>
      <c r="C395" s="75">
        <v>26.55</v>
      </c>
      <c r="D395" s="67" t="s">
        <v>3</v>
      </c>
      <c r="E395" s="118"/>
      <c r="F395" s="119"/>
      <c r="G395" s="120"/>
      <c r="H395" s="120"/>
    </row>
    <row r="396" spans="1:11" ht="15.6" thickBot="1" x14ac:dyDescent="0.3">
      <c r="A396" s="62"/>
      <c r="B396" s="71"/>
      <c r="C396" s="63"/>
      <c r="D396" s="64"/>
      <c r="E396" s="118"/>
      <c r="F396" s="119"/>
      <c r="G396" s="120"/>
      <c r="H396" s="120"/>
      <c r="J396" s="10"/>
      <c r="K396" s="10"/>
    </row>
    <row r="397" spans="1:11" s="10" customFormat="1" ht="16.8" customHeight="1" x14ac:dyDescent="0.25">
      <c r="A397" s="40" t="s">
        <v>271</v>
      </c>
      <c r="B397" s="188" t="s">
        <v>755</v>
      </c>
      <c r="C397" s="188"/>
      <c r="D397" s="188"/>
      <c r="E397" s="188"/>
      <c r="F397" s="188"/>
      <c r="G397" s="125"/>
      <c r="H397" s="125"/>
      <c r="J397" s="9"/>
      <c r="K397" s="9"/>
    </row>
    <row r="398" spans="1:11" x14ac:dyDescent="0.25">
      <c r="A398" s="62"/>
      <c r="B398" s="71"/>
      <c r="C398" s="63"/>
      <c r="D398" s="64"/>
      <c r="E398" s="118"/>
      <c r="F398" s="119"/>
      <c r="G398" s="120"/>
      <c r="H398" s="120"/>
    </row>
    <row r="399" spans="1:11" x14ac:dyDescent="0.25">
      <c r="A399" s="62"/>
      <c r="B399" s="74" t="s">
        <v>123</v>
      </c>
      <c r="C399" s="75">
        <v>104.77</v>
      </c>
      <c r="D399" s="67" t="s">
        <v>1</v>
      </c>
      <c r="E399" s="118"/>
      <c r="F399" s="119"/>
      <c r="G399" s="120"/>
      <c r="H399" s="120"/>
    </row>
    <row r="400" spans="1:11" ht="15.6" thickBot="1" x14ac:dyDescent="0.3">
      <c r="A400" s="62"/>
      <c r="B400" s="71"/>
      <c r="C400" s="63"/>
      <c r="D400" s="64" t="s">
        <v>58</v>
      </c>
      <c r="E400" s="118"/>
      <c r="F400" s="119"/>
      <c r="G400" s="120"/>
      <c r="H400" s="120"/>
      <c r="J400" s="10"/>
      <c r="K400" s="10"/>
    </row>
    <row r="401" spans="1:11" s="10" customFormat="1" ht="15.6" x14ac:dyDescent="0.25">
      <c r="A401" s="40" t="s">
        <v>272</v>
      </c>
      <c r="B401" s="188" t="s">
        <v>21</v>
      </c>
      <c r="C401" s="188"/>
      <c r="D401" s="188"/>
      <c r="E401" s="188"/>
      <c r="F401" s="188"/>
      <c r="G401" s="125"/>
      <c r="H401" s="125"/>
      <c r="J401" s="9"/>
      <c r="K401" s="9"/>
    </row>
    <row r="402" spans="1:11" x14ac:dyDescent="0.25">
      <c r="A402" s="62"/>
      <c r="B402" s="71"/>
      <c r="C402" s="63"/>
      <c r="D402" s="64"/>
      <c r="E402" s="118"/>
      <c r="F402" s="119"/>
      <c r="G402" s="120"/>
      <c r="H402" s="120"/>
    </row>
    <row r="403" spans="1:11" x14ac:dyDescent="0.25">
      <c r="A403" s="62"/>
      <c r="B403" s="71" t="s">
        <v>277</v>
      </c>
      <c r="C403" s="72">
        <f>C391</f>
        <v>43.88</v>
      </c>
      <c r="D403" s="64" t="s">
        <v>3</v>
      </c>
      <c r="E403" s="187"/>
      <c r="F403" s="187"/>
      <c r="G403" s="187"/>
      <c r="H403" s="120"/>
    </row>
    <row r="404" spans="1:11" x14ac:dyDescent="0.25">
      <c r="A404" s="62"/>
      <c r="B404" s="71" t="s">
        <v>278</v>
      </c>
      <c r="C404" s="72">
        <f>C395</f>
        <v>26.55</v>
      </c>
      <c r="D404" s="64" t="s">
        <v>3</v>
      </c>
      <c r="E404" s="187"/>
      <c r="F404" s="187"/>
      <c r="G404" s="187"/>
      <c r="H404" s="120"/>
    </row>
    <row r="405" spans="1:11" x14ac:dyDescent="0.25">
      <c r="A405" s="62"/>
      <c r="B405" s="71" t="s">
        <v>36</v>
      </c>
      <c r="C405" s="73">
        <v>30</v>
      </c>
      <c r="D405" s="64" t="s">
        <v>27</v>
      </c>
      <c r="E405" s="187"/>
      <c r="F405" s="187"/>
      <c r="G405" s="187"/>
      <c r="H405" s="120"/>
    </row>
    <row r="406" spans="1:11" x14ac:dyDescent="0.25">
      <c r="A406" s="62"/>
      <c r="B406" s="74" t="s">
        <v>139</v>
      </c>
      <c r="C406" s="75">
        <f>(C403-C404)*((100+C405)/100)</f>
        <v>22.529000000000003</v>
      </c>
      <c r="D406" s="67" t="s">
        <v>3</v>
      </c>
      <c r="E406" s="187"/>
      <c r="F406" s="187"/>
      <c r="G406" s="187"/>
      <c r="H406" s="120"/>
      <c r="J406" s="10"/>
      <c r="K406" s="10"/>
    </row>
    <row r="407" spans="1:11" s="10" customFormat="1" ht="15.6" thickBot="1" x14ac:dyDescent="0.3">
      <c r="A407" s="62"/>
      <c r="B407" s="71"/>
      <c r="C407" s="63"/>
      <c r="D407" s="64"/>
      <c r="E407" s="118"/>
      <c r="F407" s="119"/>
      <c r="G407" s="120"/>
      <c r="H407" s="120"/>
    </row>
    <row r="408" spans="1:11" s="10" customFormat="1" ht="15.6" x14ac:dyDescent="0.25">
      <c r="A408" s="40" t="s">
        <v>279</v>
      </c>
      <c r="B408" s="188" t="s">
        <v>22</v>
      </c>
      <c r="C408" s="188"/>
      <c r="D408" s="188"/>
      <c r="E408" s="188"/>
      <c r="F408" s="188"/>
      <c r="G408" s="125"/>
      <c r="H408" s="125"/>
      <c r="J408" s="9"/>
      <c r="K408" s="9"/>
    </row>
    <row r="409" spans="1:11" x14ac:dyDescent="0.25">
      <c r="A409" s="62"/>
      <c r="B409" s="71"/>
      <c r="C409" s="63"/>
      <c r="D409" s="64"/>
      <c r="E409" s="118"/>
      <c r="F409" s="119"/>
      <c r="G409" s="120"/>
      <c r="H409" s="120"/>
    </row>
    <row r="410" spans="1:11" x14ac:dyDescent="0.25">
      <c r="A410" s="62"/>
      <c r="B410" s="71" t="s">
        <v>23</v>
      </c>
      <c r="C410" s="72">
        <f>C406</f>
        <v>22.529000000000003</v>
      </c>
      <c r="D410" s="77" t="s">
        <v>3</v>
      </c>
      <c r="E410" s="187" t="str">
        <f>"ITEM " &amp;A401</f>
        <v>ITEM 9.6</v>
      </c>
      <c r="F410" s="187"/>
      <c r="G410" s="187"/>
      <c r="H410" s="120"/>
    </row>
    <row r="411" spans="1:11" x14ac:dyDescent="0.25">
      <c r="A411" s="62"/>
      <c r="B411" s="71" t="s">
        <v>80</v>
      </c>
      <c r="C411" s="73">
        <v>4.99</v>
      </c>
      <c r="D411" s="64" t="s">
        <v>24</v>
      </c>
      <c r="E411" s="187" t="s">
        <v>51</v>
      </c>
      <c r="F411" s="187"/>
      <c r="G411" s="187"/>
      <c r="H411" s="120"/>
    </row>
    <row r="412" spans="1:11" x14ac:dyDescent="0.25">
      <c r="A412" s="62"/>
      <c r="B412" s="74" t="s">
        <v>0</v>
      </c>
      <c r="C412" s="75">
        <f>C410*C411</f>
        <v>112.41971000000002</v>
      </c>
      <c r="D412" s="67" t="s">
        <v>107</v>
      </c>
      <c r="E412" s="118"/>
      <c r="F412" s="119"/>
      <c r="G412" s="120"/>
      <c r="H412" s="120"/>
    </row>
    <row r="413" spans="1:11" ht="15.6" thickBot="1" x14ac:dyDescent="0.3">
      <c r="A413" s="62"/>
      <c r="B413" s="62"/>
      <c r="C413" s="63"/>
      <c r="D413" s="64"/>
      <c r="E413" s="118"/>
      <c r="F413" s="119"/>
      <c r="G413" s="120"/>
      <c r="H413" s="120"/>
      <c r="J413" s="10"/>
      <c r="K413" s="10"/>
    </row>
    <row r="414" spans="1:11" s="10" customFormat="1" ht="15.6" x14ac:dyDescent="0.25">
      <c r="A414" s="40" t="s">
        <v>280</v>
      </c>
      <c r="B414" s="188" t="s">
        <v>25</v>
      </c>
      <c r="C414" s="188"/>
      <c r="D414" s="188"/>
      <c r="E414" s="188"/>
      <c r="F414" s="188"/>
      <c r="G414" s="125"/>
      <c r="H414" s="125"/>
      <c r="J414" s="9"/>
      <c r="K414" s="9"/>
    </row>
    <row r="415" spans="1:11" x14ac:dyDescent="0.25">
      <c r="A415" s="62"/>
      <c r="B415" s="62"/>
      <c r="C415" s="63"/>
      <c r="D415" s="64"/>
      <c r="E415" s="118"/>
      <c r="F415" s="119"/>
      <c r="G415" s="120"/>
      <c r="H415" s="120"/>
    </row>
    <row r="416" spans="1:11" x14ac:dyDescent="0.25">
      <c r="A416" s="62"/>
      <c r="B416" s="66" t="s">
        <v>23</v>
      </c>
      <c r="C416" s="75">
        <f>C406</f>
        <v>22.529000000000003</v>
      </c>
      <c r="D416" s="69" t="s">
        <v>3</v>
      </c>
      <c r="E416" s="187" t="str">
        <f>"QUANTIDADE DO ITEM "&amp;A401</f>
        <v>QUANTIDADE DO ITEM 9.6</v>
      </c>
      <c r="F416" s="187"/>
      <c r="G416" s="187"/>
      <c r="H416" s="120"/>
      <c r="J416" s="10"/>
      <c r="K416" s="10"/>
    </row>
    <row r="417" spans="1:11" s="10" customFormat="1" ht="15.6" thickBot="1" x14ac:dyDescent="0.3">
      <c r="A417" s="62"/>
      <c r="B417" s="62"/>
      <c r="C417" s="63"/>
      <c r="D417" s="64"/>
      <c r="E417" s="118"/>
      <c r="F417" s="119"/>
      <c r="G417" s="120"/>
      <c r="H417" s="120"/>
    </row>
    <row r="418" spans="1:11" s="10" customFormat="1" ht="15.6" x14ac:dyDescent="0.25">
      <c r="A418" s="40" t="s">
        <v>281</v>
      </c>
      <c r="B418" s="188" t="s">
        <v>252</v>
      </c>
      <c r="C418" s="188"/>
      <c r="D418" s="188"/>
      <c r="E418" s="188"/>
      <c r="F418" s="188"/>
      <c r="G418" s="125"/>
      <c r="H418" s="125"/>
      <c r="J418" s="9"/>
      <c r="K418" s="9"/>
    </row>
    <row r="419" spans="1:11" x14ac:dyDescent="0.25">
      <c r="A419" s="62"/>
      <c r="B419" s="71"/>
      <c r="C419" s="63"/>
      <c r="D419" s="64"/>
      <c r="E419" s="118"/>
      <c r="F419" s="119"/>
      <c r="G419" s="120"/>
      <c r="H419" s="120"/>
    </row>
    <row r="420" spans="1:11" x14ac:dyDescent="0.25">
      <c r="A420" s="62"/>
      <c r="B420" s="74" t="s">
        <v>15</v>
      </c>
      <c r="C420" s="75">
        <v>1</v>
      </c>
      <c r="D420" s="67" t="s">
        <v>48</v>
      </c>
      <c r="E420" s="118" t="s">
        <v>54</v>
      </c>
      <c r="F420" s="119"/>
      <c r="G420" s="120"/>
      <c r="H420" s="120"/>
    </row>
    <row r="421" spans="1:11" ht="15.6" thickBot="1" x14ac:dyDescent="0.3">
      <c r="A421" s="62"/>
      <c r="B421" s="71"/>
      <c r="C421" s="63"/>
      <c r="D421" s="64"/>
      <c r="E421" s="118"/>
      <c r="F421" s="119"/>
      <c r="G421" s="120"/>
      <c r="H421" s="120"/>
      <c r="J421" s="10"/>
      <c r="K421" s="10"/>
    </row>
    <row r="422" spans="1:11" s="10" customFormat="1" ht="30" customHeight="1" thickBot="1" x14ac:dyDescent="0.3">
      <c r="A422" s="39">
        <v>10</v>
      </c>
      <c r="B422" s="206" t="s">
        <v>39</v>
      </c>
      <c r="C422" s="206"/>
      <c r="D422" s="206"/>
      <c r="E422" s="206"/>
      <c r="F422" s="206"/>
      <c r="G422" s="124"/>
      <c r="H422" s="124"/>
    </row>
    <row r="423" spans="1:11" s="10" customFormat="1" ht="15.6" x14ac:dyDescent="0.25">
      <c r="A423" s="40" t="s">
        <v>273</v>
      </c>
      <c r="B423" s="188" t="s">
        <v>31</v>
      </c>
      <c r="C423" s="188"/>
      <c r="D423" s="188"/>
      <c r="E423" s="188"/>
      <c r="F423" s="188"/>
      <c r="G423" s="125"/>
      <c r="H423" s="125"/>
      <c r="J423" s="9"/>
      <c r="K423" s="9"/>
    </row>
    <row r="424" spans="1:11" x14ac:dyDescent="0.25">
      <c r="A424" s="62"/>
      <c r="B424" s="62"/>
      <c r="C424" s="63"/>
      <c r="D424" s="64"/>
      <c r="E424" s="118"/>
      <c r="F424" s="119"/>
      <c r="G424" s="120"/>
      <c r="H424" s="120"/>
    </row>
    <row r="425" spans="1:11" x14ac:dyDescent="0.25">
      <c r="A425" s="62"/>
      <c r="B425" s="71" t="s">
        <v>32</v>
      </c>
      <c r="C425" s="72">
        <v>22</v>
      </c>
      <c r="D425" s="64"/>
      <c r="E425" s="118"/>
      <c r="F425" s="119"/>
      <c r="G425" s="120"/>
      <c r="H425" s="120"/>
    </row>
    <row r="426" spans="1:11" x14ac:dyDescent="0.25">
      <c r="A426" s="62"/>
      <c r="B426" s="71" t="s">
        <v>33</v>
      </c>
      <c r="C426" s="72">
        <v>12</v>
      </c>
      <c r="D426" s="77"/>
      <c r="E426" s="118"/>
      <c r="F426" s="119"/>
      <c r="G426" s="120"/>
      <c r="H426" s="120"/>
    </row>
    <row r="427" spans="1:11" x14ac:dyDescent="0.25">
      <c r="A427" s="62"/>
      <c r="B427" s="74" t="s">
        <v>0</v>
      </c>
      <c r="C427" s="75">
        <f>C425*C426</f>
        <v>264</v>
      </c>
      <c r="D427" s="67" t="s">
        <v>30</v>
      </c>
      <c r="E427" s="118"/>
      <c r="F427" s="119"/>
      <c r="G427" s="120"/>
      <c r="H427" s="120"/>
    </row>
    <row r="428" spans="1:11" ht="15.6" thickBot="1" x14ac:dyDescent="0.3">
      <c r="A428" s="62"/>
      <c r="B428" s="71"/>
      <c r="C428" s="80"/>
      <c r="D428" s="77"/>
      <c r="E428" s="118"/>
      <c r="F428" s="119"/>
      <c r="G428" s="120"/>
      <c r="H428" s="120"/>
      <c r="J428" s="10"/>
      <c r="K428" s="10"/>
    </row>
    <row r="429" spans="1:11" s="10" customFormat="1" ht="15.6" x14ac:dyDescent="0.25">
      <c r="A429" s="40" t="s">
        <v>274</v>
      </c>
      <c r="B429" s="188" t="s">
        <v>21</v>
      </c>
      <c r="C429" s="188"/>
      <c r="D429" s="188"/>
      <c r="E429" s="188"/>
      <c r="F429" s="188"/>
      <c r="G429" s="125"/>
      <c r="H429" s="125"/>
      <c r="J429" s="9"/>
      <c r="K429" s="9"/>
    </row>
    <row r="430" spans="1:11" x14ac:dyDescent="0.25">
      <c r="A430" s="62"/>
      <c r="B430" s="71"/>
      <c r="C430" s="63"/>
      <c r="D430" s="64"/>
      <c r="E430" s="118"/>
      <c r="F430" s="119"/>
      <c r="G430" s="120"/>
      <c r="H430" s="120"/>
    </row>
    <row r="431" spans="1:11" x14ac:dyDescent="0.25">
      <c r="A431" s="62"/>
      <c r="B431" s="71" t="s">
        <v>32</v>
      </c>
      <c r="C431" s="72">
        <f>C427</f>
        <v>264</v>
      </c>
      <c r="D431" s="64" t="s">
        <v>30</v>
      </c>
      <c r="E431" s="118"/>
      <c r="F431" s="119"/>
      <c r="G431" s="120"/>
      <c r="H431" s="120"/>
    </row>
    <row r="432" spans="1:11" x14ac:dyDescent="0.25">
      <c r="A432" s="62"/>
      <c r="B432" s="71" t="s">
        <v>145</v>
      </c>
      <c r="C432" s="72">
        <v>0.8</v>
      </c>
      <c r="D432" s="77" t="s">
        <v>34</v>
      </c>
      <c r="E432" s="118"/>
      <c r="F432" s="119"/>
      <c r="G432" s="120"/>
      <c r="H432" s="120"/>
    </row>
    <row r="433" spans="1:11" x14ac:dyDescent="0.25">
      <c r="A433" s="62"/>
      <c r="B433" s="74" t="s">
        <v>0</v>
      </c>
      <c r="C433" s="75">
        <f>C431*C432</f>
        <v>211.20000000000002</v>
      </c>
      <c r="D433" s="67" t="s">
        <v>3</v>
      </c>
      <c r="E433" s="118"/>
      <c r="F433" s="119"/>
      <c r="G433" s="120"/>
      <c r="H433" s="120"/>
    </row>
    <row r="434" spans="1:11" ht="10.5" customHeight="1" thickBot="1" x14ac:dyDescent="0.3">
      <c r="A434" s="62"/>
      <c r="B434" s="71"/>
      <c r="C434" s="80"/>
      <c r="D434" s="77"/>
      <c r="E434" s="118"/>
      <c r="F434" s="119"/>
      <c r="G434" s="120"/>
      <c r="H434" s="120"/>
      <c r="J434" s="10"/>
      <c r="K434" s="10"/>
    </row>
    <row r="435" spans="1:11" s="10" customFormat="1" ht="15.6" x14ac:dyDescent="0.25">
      <c r="A435" s="40" t="s">
        <v>275</v>
      </c>
      <c r="B435" s="188" t="s">
        <v>22</v>
      </c>
      <c r="C435" s="188"/>
      <c r="D435" s="188"/>
      <c r="E435" s="188"/>
      <c r="F435" s="188"/>
      <c r="G435" s="125"/>
      <c r="H435" s="125"/>
      <c r="J435" s="9"/>
      <c r="K435" s="9"/>
    </row>
    <row r="436" spans="1:11" x14ac:dyDescent="0.25">
      <c r="A436" s="62"/>
      <c r="B436" s="71"/>
      <c r="C436" s="63"/>
      <c r="D436" s="64"/>
      <c r="E436" s="118"/>
      <c r="F436" s="119"/>
      <c r="G436" s="120"/>
      <c r="H436" s="120"/>
    </row>
    <row r="437" spans="1:11" x14ac:dyDescent="0.25">
      <c r="A437" s="62"/>
      <c r="B437" s="71" t="s">
        <v>23</v>
      </c>
      <c r="C437" s="72">
        <f>C433</f>
        <v>211.20000000000002</v>
      </c>
      <c r="D437" s="64" t="s">
        <v>3</v>
      </c>
      <c r="E437" s="118"/>
      <c r="F437" s="119"/>
      <c r="G437" s="120"/>
      <c r="H437" s="120"/>
    </row>
    <row r="438" spans="1:11" x14ac:dyDescent="0.25">
      <c r="A438" s="62"/>
      <c r="B438" s="71" t="s">
        <v>80</v>
      </c>
      <c r="C438" s="72">
        <v>5.81</v>
      </c>
      <c r="D438" s="64" t="s">
        <v>24</v>
      </c>
      <c r="E438" s="118" t="s">
        <v>51</v>
      </c>
      <c r="F438" s="119"/>
      <c r="G438" s="120"/>
      <c r="H438" s="120"/>
    </row>
    <row r="439" spans="1:11" ht="13.5" customHeight="1" x14ac:dyDescent="0.25">
      <c r="A439" s="62"/>
      <c r="B439" s="74" t="s">
        <v>0</v>
      </c>
      <c r="C439" s="75">
        <f>C437*C438</f>
        <v>1227.0720000000001</v>
      </c>
      <c r="D439" s="67" t="s">
        <v>107</v>
      </c>
      <c r="E439" s="118"/>
      <c r="F439" s="119"/>
      <c r="G439" s="120"/>
      <c r="H439" s="120"/>
    </row>
    <row r="440" spans="1:11" ht="13.2" customHeight="1" x14ac:dyDescent="0.25">
      <c r="A440" s="62"/>
      <c r="B440" s="74"/>
      <c r="C440" s="75"/>
      <c r="D440" s="67"/>
      <c r="E440" s="118"/>
      <c r="F440" s="119"/>
      <c r="G440" s="120"/>
      <c r="H440" s="120"/>
    </row>
    <row r="441" spans="1:11" x14ac:dyDescent="0.25">
      <c r="A441" s="62"/>
      <c r="B441" s="62"/>
      <c r="C441" s="63"/>
      <c r="D441" s="64"/>
      <c r="E441" s="118"/>
      <c r="F441" s="119"/>
      <c r="G441" s="120"/>
      <c r="H441" s="120"/>
    </row>
    <row r="442" spans="1:11" ht="18" x14ac:dyDescent="0.25">
      <c r="A442" s="62"/>
      <c r="B442" s="81" t="s">
        <v>7</v>
      </c>
      <c r="C442" s="214" t="str">
        <f>C7</f>
        <v>Flávia Cristina Barbosa</v>
      </c>
      <c r="D442" s="214"/>
      <c r="E442" s="214"/>
      <c r="F442" s="214"/>
      <c r="G442" s="120"/>
      <c r="H442" s="120"/>
    </row>
    <row r="443" spans="1:11" ht="18" x14ac:dyDescent="0.25">
      <c r="A443" s="62"/>
      <c r="B443" s="82"/>
      <c r="C443" s="213" t="str">
        <f>"CREA - "&amp;C8</f>
        <v>CREA - MG 187-842/D</v>
      </c>
      <c r="D443" s="213"/>
      <c r="E443" s="213"/>
      <c r="F443" s="213"/>
      <c r="G443" s="120"/>
      <c r="H443" s="120"/>
    </row>
    <row r="444" spans="1:11" x14ac:dyDescent="0.25">
      <c r="B444" s="42"/>
      <c r="C444" s="94"/>
      <c r="E444" s="136"/>
      <c r="F444" s="136"/>
    </row>
    <row r="445" spans="1:11" x14ac:dyDescent="0.25">
      <c r="B445" s="42"/>
      <c r="C445" s="94"/>
      <c r="E445" s="136"/>
      <c r="F445" s="136"/>
    </row>
  </sheetData>
  <mergeCells count="193">
    <mergeCell ref="B418:F418"/>
    <mergeCell ref="E109:G109"/>
    <mergeCell ref="B111:F111"/>
    <mergeCell ref="B112:F112"/>
    <mergeCell ref="B171:F171"/>
    <mergeCell ref="E173:G173"/>
    <mergeCell ref="B212:F212"/>
    <mergeCell ref="B240:F240"/>
    <mergeCell ref="B380:F380"/>
    <mergeCell ref="B303:F303"/>
    <mergeCell ref="B311:F311"/>
    <mergeCell ref="B315:F315"/>
    <mergeCell ref="B364:F364"/>
    <mergeCell ref="B348:F348"/>
    <mergeCell ref="B154:F154"/>
    <mergeCell ref="E156:G156"/>
    <mergeCell ref="E159:G159"/>
    <mergeCell ref="B326:F326"/>
    <mergeCell ref="E328:G328"/>
    <mergeCell ref="E329:G329"/>
    <mergeCell ref="B332:F332"/>
    <mergeCell ref="E334:G334"/>
    <mergeCell ref="E322:G322"/>
    <mergeCell ref="B274:F274"/>
    <mergeCell ref="E215:G215"/>
    <mergeCell ref="B182:F182"/>
    <mergeCell ref="E186:G186"/>
    <mergeCell ref="B225:F225"/>
    <mergeCell ref="E227:G227"/>
    <mergeCell ref="B202:F202"/>
    <mergeCell ref="B201:F201"/>
    <mergeCell ref="B200:F200"/>
    <mergeCell ref="E205:G205"/>
    <mergeCell ref="E416:G416"/>
    <mergeCell ref="B265:F265"/>
    <mergeCell ref="E370:G370"/>
    <mergeCell ref="E222:G222"/>
    <mergeCell ref="B252:F252"/>
    <mergeCell ref="E217:G217"/>
    <mergeCell ref="B282:F282"/>
    <mergeCell ref="B298:F298"/>
    <mergeCell ref="B234:F234"/>
    <mergeCell ref="E404:G404"/>
    <mergeCell ref="E405:G405"/>
    <mergeCell ref="E406:G406"/>
    <mergeCell ref="B408:F408"/>
    <mergeCell ref="E410:G410"/>
    <mergeCell ref="E411:G411"/>
    <mergeCell ref="B414:F414"/>
    <mergeCell ref="B401:F401"/>
    <mergeCell ref="E403:G403"/>
    <mergeCell ref="B340:F340"/>
    <mergeCell ref="B360:F360"/>
    <mergeCell ref="B368:F368"/>
    <mergeCell ref="B344:F344"/>
    <mergeCell ref="B336:F336"/>
    <mergeCell ref="B208:F208"/>
    <mergeCell ref="E236:G236"/>
    <mergeCell ref="E242:G242"/>
    <mergeCell ref="E232:G232"/>
    <mergeCell ref="E210:G210"/>
    <mergeCell ref="E221:G221"/>
    <mergeCell ref="B247:F247"/>
    <mergeCell ref="B270:F270"/>
    <mergeCell ref="B248:F248"/>
    <mergeCell ref="E296:G296"/>
    <mergeCell ref="B319:F319"/>
    <mergeCell ref="E321:G321"/>
    <mergeCell ref="E323:G323"/>
    <mergeCell ref="E324:G324"/>
    <mergeCell ref="B246:F246"/>
    <mergeCell ref="B294:F294"/>
    <mergeCell ref="E350:G350"/>
    <mergeCell ref="B354:F354"/>
    <mergeCell ref="E356:G356"/>
    <mergeCell ref="C443:F443"/>
    <mergeCell ref="C442:F442"/>
    <mergeCell ref="B422:F422"/>
    <mergeCell ref="B423:F423"/>
    <mergeCell ref="B435:F435"/>
    <mergeCell ref="B429:F429"/>
    <mergeCell ref="B107:F107"/>
    <mergeCell ref="B101:F101"/>
    <mergeCell ref="E103:G103"/>
    <mergeCell ref="B213:F213"/>
    <mergeCell ref="B230:F230"/>
    <mergeCell ref="B299:F299"/>
    <mergeCell ref="B307:F307"/>
    <mergeCell ref="E254:G254"/>
    <mergeCell ref="B259:F259"/>
    <mergeCell ref="E261:G261"/>
    <mergeCell ref="B278:F278"/>
    <mergeCell ref="B286:F286"/>
    <mergeCell ref="E288:G288"/>
    <mergeCell ref="B146:F146"/>
    <mergeCell ref="E184:G184"/>
    <mergeCell ref="E216:G216"/>
    <mergeCell ref="B269:F269"/>
    <mergeCell ref="E185:G185"/>
    <mergeCell ref="A10:F11"/>
    <mergeCell ref="B51:F51"/>
    <mergeCell ref="F53:G53"/>
    <mergeCell ref="F27:G27"/>
    <mergeCell ref="B25:F25"/>
    <mergeCell ref="B16:F16"/>
    <mergeCell ref="B24:F24"/>
    <mergeCell ref="B17:F17"/>
    <mergeCell ref="F20:G20"/>
    <mergeCell ref="F21:G21"/>
    <mergeCell ref="B29:F29"/>
    <mergeCell ref="F31:G31"/>
    <mergeCell ref="A14:H14"/>
    <mergeCell ref="A15:H15"/>
    <mergeCell ref="F35:G35"/>
    <mergeCell ref="B47:F47"/>
    <mergeCell ref="F49:G49"/>
    <mergeCell ref="B43:F43"/>
    <mergeCell ref="E81:H81"/>
    <mergeCell ref="E75:H75"/>
    <mergeCell ref="B73:F73"/>
    <mergeCell ref="B33:F33"/>
    <mergeCell ref="B37:F37"/>
    <mergeCell ref="A12:B13"/>
    <mergeCell ref="F12:H13"/>
    <mergeCell ref="C12:E12"/>
    <mergeCell ref="C13:E13"/>
    <mergeCell ref="B55:F55"/>
    <mergeCell ref="F57:G57"/>
    <mergeCell ref="B68:F68"/>
    <mergeCell ref="F70:G70"/>
    <mergeCell ref="B64:F64"/>
    <mergeCell ref="F66:G66"/>
    <mergeCell ref="F45:G45"/>
    <mergeCell ref="F39:G39"/>
    <mergeCell ref="B77:F77"/>
    <mergeCell ref="B59:F59"/>
    <mergeCell ref="B72:F72"/>
    <mergeCell ref="F62:G62"/>
    <mergeCell ref="B60:F60"/>
    <mergeCell ref="B78:F78"/>
    <mergeCell ref="B79:F79"/>
    <mergeCell ref="E82:H82"/>
    <mergeCell ref="B90:F90"/>
    <mergeCell ref="E92:H92"/>
    <mergeCell ref="B86:F86"/>
    <mergeCell ref="E88:H88"/>
    <mergeCell ref="E84:G84"/>
    <mergeCell ref="B393:F393"/>
    <mergeCell ref="B397:F397"/>
    <mergeCell ref="B229:F229"/>
    <mergeCell ref="B381:F381"/>
    <mergeCell ref="B385:F385"/>
    <mergeCell ref="E376:G376"/>
    <mergeCell ref="B188:F188"/>
    <mergeCell ref="E192:G192"/>
    <mergeCell ref="B194:F194"/>
    <mergeCell ref="B219:F219"/>
    <mergeCell ref="B374:F374"/>
    <mergeCell ref="B389:F389"/>
    <mergeCell ref="B290:F290"/>
    <mergeCell ref="B124:F124"/>
    <mergeCell ref="E126:G126"/>
    <mergeCell ref="E143:G143"/>
    <mergeCell ref="E137:G137"/>
    <mergeCell ref="B94:F94"/>
    <mergeCell ref="E190:G190"/>
    <mergeCell ref="E191:G191"/>
    <mergeCell ref="E196:G196"/>
    <mergeCell ref="E204:G204"/>
    <mergeCell ref="E180:G180"/>
    <mergeCell ref="E197:G197"/>
    <mergeCell ref="E198:G198"/>
    <mergeCell ref="E122:G122"/>
    <mergeCell ref="E83:H83"/>
    <mergeCell ref="E96:H96"/>
    <mergeCell ref="E97:H97"/>
    <mergeCell ref="B165:F165"/>
    <mergeCell ref="E167:G167"/>
    <mergeCell ref="B175:F175"/>
    <mergeCell ref="E114:G114"/>
    <mergeCell ref="B120:F120"/>
    <mergeCell ref="B116:F116"/>
    <mergeCell ref="B135:F135"/>
    <mergeCell ref="E129:G129"/>
    <mergeCell ref="B150:F150"/>
    <mergeCell ref="E152:H152"/>
    <mergeCell ref="E179:G179"/>
    <mergeCell ref="B141:F141"/>
    <mergeCell ref="E148:H148"/>
    <mergeCell ref="B145:F145"/>
    <mergeCell ref="E178:G178"/>
    <mergeCell ref="E118:G118"/>
    <mergeCell ref="B176:F176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86" fitToHeight="0" orientation="landscape" r:id="rId1"/>
  <headerFooter>
    <oddFooter>Página &amp;P de &amp;N</oddFooter>
  </headerFooter>
  <rowBreaks count="12" manualBreakCount="12">
    <brk id="36" max="7" man="1"/>
    <brk id="58" max="7" man="1"/>
    <brk id="76" max="7" man="1"/>
    <brk id="100" max="7" man="1"/>
    <brk id="123" max="7" man="1"/>
    <brk id="245" max="7" man="1"/>
    <brk id="268" max="7" man="1"/>
    <brk id="293" max="7" man="1"/>
    <brk id="318" max="7" man="1"/>
    <brk id="343" max="7" man="1"/>
    <brk id="367" max="7" man="1"/>
    <brk id="41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view="pageBreakPreview" topLeftCell="A7" zoomScale="60" zoomScaleNormal="70" workbookViewId="0">
      <selection activeCell="J124" sqref="J124"/>
    </sheetView>
  </sheetViews>
  <sheetFormatPr defaultColWidth="9" defaultRowHeight="15" x14ac:dyDescent="0.25"/>
  <cols>
    <col min="1" max="1" width="9.09765625" style="1" customWidth="1"/>
    <col min="2" max="2" width="17" style="1" customWidth="1"/>
    <col min="3" max="3" width="11.69921875" style="1" bestFit="1" customWidth="1"/>
    <col min="4" max="4" width="72" style="1" customWidth="1"/>
    <col min="5" max="5" width="16.3984375" style="1" customWidth="1"/>
    <col min="6" max="7" width="15.19921875" style="21" customWidth="1"/>
    <col min="8" max="8" width="14.59765625" style="1" bestFit="1" customWidth="1"/>
    <col min="9" max="9" width="23.3984375" style="1" bestFit="1" customWidth="1"/>
    <col min="10" max="16384" width="9" style="1"/>
  </cols>
  <sheetData>
    <row r="1" spans="1:10" ht="21.75" customHeight="1" thickBot="1" x14ac:dyDescent="0.3">
      <c r="A1" s="215" t="str">
        <f>"PLANILHA ORÇAMENTÁRIA - " &amp;D4</f>
        <v>PLANILHA ORÇAMENTÁRIA - Bacia do João Paulo - Obras de Implantação de Drenagem Urbana do Bairro Primavera</v>
      </c>
      <c r="B1" s="216"/>
      <c r="C1" s="216"/>
      <c r="D1" s="216"/>
      <c r="E1" s="216"/>
      <c r="F1" s="216"/>
      <c r="G1" s="217"/>
      <c r="H1" s="45" t="s">
        <v>5</v>
      </c>
      <c r="I1" s="47" t="str">
        <f>'MEMORIA DE CALCULO'!C1</f>
        <v>R00</v>
      </c>
    </row>
    <row r="2" spans="1:10" s="9" customFormat="1" ht="46.95" customHeight="1" thickBot="1" x14ac:dyDescent="0.3">
      <c r="A2" s="218"/>
      <c r="B2" s="219"/>
      <c r="C2" s="219"/>
      <c r="D2" s="219"/>
      <c r="E2" s="219"/>
      <c r="F2" s="219"/>
      <c r="G2" s="220"/>
      <c r="H2" s="46" t="s">
        <v>43</v>
      </c>
      <c r="I2" s="48">
        <f ca="1">'MEMORIA DE CALCULO'!C3</f>
        <v>44517</v>
      </c>
    </row>
    <row r="3" spans="1:10" s="9" customFormat="1" ht="15.6" customHeight="1" x14ac:dyDescent="0.25">
      <c r="A3" s="221" t="s">
        <v>112</v>
      </c>
      <c r="B3" s="221"/>
      <c r="C3" s="221"/>
      <c r="D3" s="58" t="s">
        <v>113</v>
      </c>
      <c r="E3" s="221" t="s">
        <v>42</v>
      </c>
      <c r="F3" s="221"/>
      <c r="G3" s="222"/>
      <c r="H3" s="49" t="s">
        <v>114</v>
      </c>
      <c r="I3" s="50"/>
    </row>
    <row r="4" spans="1:10" s="9" customFormat="1" ht="52.2" customHeight="1" thickBot="1" x14ac:dyDescent="0.3">
      <c r="A4" s="193"/>
      <c r="B4" s="193"/>
      <c r="C4" s="193"/>
      <c r="D4" s="224" t="str">
        <f>'MEMORIA DE CALCULO'!C2</f>
        <v>Bacia do João Paulo - Obras de Implantação de Drenagem Urbana do Bairro Primavera</v>
      </c>
      <c r="E4" s="193"/>
      <c r="F4" s="193"/>
      <c r="G4" s="223"/>
      <c r="H4" s="228" t="str">
        <f>'MEMORIA DE CALCULO'!C6</f>
        <v>SINAPI - 09/2021 - Minas Gerais 
SETOP - 07/2021 - Minas Gerais</v>
      </c>
      <c r="I4" s="229"/>
    </row>
    <row r="5" spans="1:10" s="9" customFormat="1" ht="15.6" x14ac:dyDescent="0.25">
      <c r="A5" s="193"/>
      <c r="B5" s="193"/>
      <c r="C5" s="193"/>
      <c r="D5" s="224"/>
      <c r="E5" s="193"/>
      <c r="F5" s="193"/>
      <c r="G5" s="223"/>
      <c r="H5" s="49" t="s">
        <v>115</v>
      </c>
      <c r="I5" s="54">
        <f>'MEMORIA DE CALCULO'!C4</f>
        <v>0.24229999999999999</v>
      </c>
    </row>
    <row r="6" spans="1:10" s="9" customFormat="1" ht="16.2" thickBot="1" x14ac:dyDescent="0.3">
      <c r="A6" s="193"/>
      <c r="B6" s="193"/>
      <c r="C6" s="193"/>
      <c r="D6" s="225"/>
      <c r="E6" s="193"/>
      <c r="F6" s="193"/>
      <c r="G6" s="223"/>
      <c r="H6" s="53" t="s">
        <v>116</v>
      </c>
      <c r="I6" s="55">
        <f>'MEMORIA DE CALCULO'!C5</f>
        <v>0.20250000000000001</v>
      </c>
    </row>
    <row r="7" spans="1:10" s="9" customFormat="1" ht="22.2" customHeight="1" thickBot="1" x14ac:dyDescent="0.3">
      <c r="A7" s="226" t="str">
        <f>"PROJETO EXECUTIVO - "&amp;D4</f>
        <v>PROJETO EXECUTIVO - Bacia do João Paulo - Obras de Implantação de Drenagem Urbana do Bairro Primavera</v>
      </c>
      <c r="B7" s="211"/>
      <c r="C7" s="211"/>
      <c r="D7" s="211"/>
      <c r="E7" s="211"/>
      <c r="F7" s="211"/>
      <c r="G7" s="211"/>
      <c r="H7" s="211"/>
      <c r="I7" s="227"/>
    </row>
    <row r="8" spans="1:10" s="184" customFormat="1" ht="30" customHeight="1" x14ac:dyDescent="0.25">
      <c r="A8" s="185" t="s">
        <v>285</v>
      </c>
      <c r="B8" s="142" t="s">
        <v>286</v>
      </c>
      <c r="C8" s="185" t="s">
        <v>287</v>
      </c>
      <c r="D8" s="185" t="s">
        <v>288</v>
      </c>
      <c r="E8" s="143" t="s">
        <v>289</v>
      </c>
      <c r="F8" s="142" t="s">
        <v>290</v>
      </c>
      <c r="G8" s="142" t="s">
        <v>291</v>
      </c>
      <c r="H8" s="142" t="s">
        <v>292</v>
      </c>
      <c r="I8" s="142" t="s">
        <v>0</v>
      </c>
      <c r="J8" s="142" t="s">
        <v>293</v>
      </c>
    </row>
    <row r="9" spans="1:10" s="184" customFormat="1" ht="24" customHeight="1" x14ac:dyDescent="0.25">
      <c r="A9" s="144" t="s">
        <v>294</v>
      </c>
      <c r="B9" s="144"/>
      <c r="C9" s="144"/>
      <c r="D9" s="144" t="s">
        <v>26</v>
      </c>
      <c r="E9" s="144"/>
      <c r="F9" s="145"/>
      <c r="G9" s="144"/>
      <c r="H9" s="144"/>
      <c r="I9" s="146">
        <v>57380.4</v>
      </c>
      <c r="J9" s="147">
        <v>0.11986821440284058</v>
      </c>
    </row>
    <row r="10" spans="1:10" s="184" customFormat="1" ht="24" customHeight="1" x14ac:dyDescent="0.25">
      <c r="A10" s="186" t="s">
        <v>295</v>
      </c>
      <c r="B10" s="148" t="s">
        <v>296</v>
      </c>
      <c r="C10" s="186" t="s">
        <v>297</v>
      </c>
      <c r="D10" s="186" t="s">
        <v>298</v>
      </c>
      <c r="E10" s="149" t="s">
        <v>299</v>
      </c>
      <c r="F10" s="148">
        <v>2520</v>
      </c>
      <c r="G10" s="150">
        <v>18.329999999999998</v>
      </c>
      <c r="H10" s="150">
        <v>22.77</v>
      </c>
      <c r="I10" s="150">
        <v>57380.4</v>
      </c>
      <c r="J10" s="151">
        <v>0.11986821440284058</v>
      </c>
    </row>
    <row r="11" spans="1:10" s="184" customFormat="1" ht="24" customHeight="1" x14ac:dyDescent="0.25">
      <c r="A11" s="144" t="s">
        <v>300</v>
      </c>
      <c r="B11" s="144"/>
      <c r="C11" s="144"/>
      <c r="D11" s="144" t="s">
        <v>38</v>
      </c>
      <c r="E11" s="144"/>
      <c r="F11" s="145"/>
      <c r="G11" s="144"/>
      <c r="H11" s="144"/>
      <c r="I11" s="146">
        <v>33288.449999999997</v>
      </c>
      <c r="J11" s="147">
        <v>6.9539896231783652E-2</v>
      </c>
    </row>
    <row r="12" spans="1:10" s="184" customFormat="1" ht="84" customHeight="1" x14ac:dyDescent="0.25">
      <c r="A12" s="186" t="s">
        <v>301</v>
      </c>
      <c r="B12" s="148" t="s">
        <v>302</v>
      </c>
      <c r="C12" s="186" t="s">
        <v>303</v>
      </c>
      <c r="D12" s="186" t="s">
        <v>304</v>
      </c>
      <c r="E12" s="149" t="s">
        <v>305</v>
      </c>
      <c r="F12" s="148">
        <v>6</v>
      </c>
      <c r="G12" s="150">
        <v>617.55999999999995</v>
      </c>
      <c r="H12" s="150">
        <v>767.19</v>
      </c>
      <c r="I12" s="150">
        <v>4603.1400000000003</v>
      </c>
      <c r="J12" s="151">
        <v>9.6160042879849493E-3</v>
      </c>
    </row>
    <row r="13" spans="1:10" s="184" customFormat="1" ht="96" customHeight="1" x14ac:dyDescent="0.25">
      <c r="A13" s="186" t="s">
        <v>306</v>
      </c>
      <c r="B13" s="148" t="s">
        <v>307</v>
      </c>
      <c r="C13" s="186" t="s">
        <v>303</v>
      </c>
      <c r="D13" s="186" t="s">
        <v>308</v>
      </c>
      <c r="E13" s="149" t="s">
        <v>305</v>
      </c>
      <c r="F13" s="148">
        <v>6</v>
      </c>
      <c r="G13" s="150">
        <v>758.21</v>
      </c>
      <c r="H13" s="150">
        <v>941.92</v>
      </c>
      <c r="I13" s="150">
        <v>5651.52</v>
      </c>
      <c r="J13" s="151">
        <v>1.1806080317703286E-2</v>
      </c>
    </row>
    <row r="14" spans="1:10" s="184" customFormat="1" ht="36" customHeight="1" x14ac:dyDescent="0.25">
      <c r="A14" s="186" t="s">
        <v>309</v>
      </c>
      <c r="B14" s="148" t="s">
        <v>310</v>
      </c>
      <c r="C14" s="186" t="s">
        <v>303</v>
      </c>
      <c r="D14" s="186" t="s">
        <v>311</v>
      </c>
      <c r="E14" s="149" t="s">
        <v>312</v>
      </c>
      <c r="F14" s="148">
        <v>2</v>
      </c>
      <c r="G14" s="150">
        <v>680</v>
      </c>
      <c r="H14" s="150">
        <v>844.76</v>
      </c>
      <c r="I14" s="150">
        <v>1689.52</v>
      </c>
      <c r="J14" s="151">
        <v>3.5294237335028551E-3</v>
      </c>
    </row>
    <row r="15" spans="1:10" s="184" customFormat="1" ht="24" customHeight="1" x14ac:dyDescent="0.25">
      <c r="A15" s="186" t="s">
        <v>313</v>
      </c>
      <c r="B15" s="148" t="s">
        <v>314</v>
      </c>
      <c r="C15" s="186" t="s">
        <v>303</v>
      </c>
      <c r="D15" s="186" t="s">
        <v>315</v>
      </c>
      <c r="E15" s="149" t="s">
        <v>305</v>
      </c>
      <c r="F15" s="148">
        <v>12</v>
      </c>
      <c r="G15" s="150">
        <v>515</v>
      </c>
      <c r="H15" s="150">
        <v>639.78</v>
      </c>
      <c r="I15" s="150">
        <v>7677.36</v>
      </c>
      <c r="J15" s="151">
        <v>1.6038079806480823E-2</v>
      </c>
    </row>
    <row r="16" spans="1:10" s="184" customFormat="1" ht="24" customHeight="1" x14ac:dyDescent="0.25">
      <c r="A16" s="186" t="s">
        <v>316</v>
      </c>
      <c r="B16" s="148" t="s">
        <v>317</v>
      </c>
      <c r="C16" s="186" t="s">
        <v>303</v>
      </c>
      <c r="D16" s="186" t="s">
        <v>318</v>
      </c>
      <c r="E16" s="149" t="s">
        <v>2</v>
      </c>
      <c r="F16" s="148">
        <v>1</v>
      </c>
      <c r="G16" s="150">
        <v>526.57000000000005</v>
      </c>
      <c r="H16" s="150">
        <v>654.15</v>
      </c>
      <c r="I16" s="150">
        <v>654.15</v>
      </c>
      <c r="J16" s="151">
        <v>1.3665257204832689E-3</v>
      </c>
    </row>
    <row r="17" spans="1:10" s="184" customFormat="1" ht="48" customHeight="1" x14ac:dyDescent="0.25">
      <c r="A17" s="186" t="s">
        <v>319</v>
      </c>
      <c r="B17" s="148" t="s">
        <v>320</v>
      </c>
      <c r="C17" s="186" t="s">
        <v>303</v>
      </c>
      <c r="D17" s="186" t="s">
        <v>321</v>
      </c>
      <c r="E17" s="149" t="s">
        <v>312</v>
      </c>
      <c r="F17" s="148">
        <v>1</v>
      </c>
      <c r="G17" s="150">
        <v>316.56</v>
      </c>
      <c r="H17" s="150">
        <v>393.26</v>
      </c>
      <c r="I17" s="150">
        <v>393.26</v>
      </c>
      <c r="J17" s="151">
        <v>8.2152396978865758E-4</v>
      </c>
    </row>
    <row r="18" spans="1:10" s="184" customFormat="1" ht="24" customHeight="1" x14ac:dyDescent="0.25">
      <c r="A18" s="186" t="s">
        <v>322</v>
      </c>
      <c r="B18" s="148" t="s">
        <v>323</v>
      </c>
      <c r="C18" s="186" t="s">
        <v>303</v>
      </c>
      <c r="D18" s="186" t="s">
        <v>324</v>
      </c>
      <c r="E18" s="149" t="s">
        <v>1</v>
      </c>
      <c r="F18" s="148">
        <v>75</v>
      </c>
      <c r="G18" s="150">
        <v>133.62</v>
      </c>
      <c r="H18" s="150">
        <v>165.99</v>
      </c>
      <c r="I18" s="150">
        <v>12449.25</v>
      </c>
      <c r="J18" s="151">
        <v>2.6006604487848868E-2</v>
      </c>
    </row>
    <row r="19" spans="1:10" s="184" customFormat="1" ht="24" customHeight="1" x14ac:dyDescent="0.25">
      <c r="A19" s="186" t="s">
        <v>325</v>
      </c>
      <c r="B19" s="148" t="s">
        <v>326</v>
      </c>
      <c r="C19" s="186" t="s">
        <v>297</v>
      </c>
      <c r="D19" s="186" t="s">
        <v>327</v>
      </c>
      <c r="E19" s="149" t="s">
        <v>1</v>
      </c>
      <c r="F19" s="148">
        <v>75</v>
      </c>
      <c r="G19" s="150">
        <v>1.83</v>
      </c>
      <c r="H19" s="150">
        <v>2.27</v>
      </c>
      <c r="I19" s="150">
        <v>170.25</v>
      </c>
      <c r="J19" s="151">
        <v>3.5565390799094479E-4</v>
      </c>
    </row>
    <row r="20" spans="1:10" s="184" customFormat="1" ht="24" customHeight="1" x14ac:dyDescent="0.25">
      <c r="A20" s="144" t="s">
        <v>328</v>
      </c>
      <c r="B20" s="144"/>
      <c r="C20" s="144"/>
      <c r="D20" s="144" t="s">
        <v>44</v>
      </c>
      <c r="E20" s="144"/>
      <c r="F20" s="145"/>
      <c r="G20" s="144"/>
      <c r="H20" s="144"/>
      <c r="I20" s="146">
        <v>11091.73</v>
      </c>
      <c r="J20" s="147">
        <v>2.3170731987550087E-2</v>
      </c>
    </row>
    <row r="21" spans="1:10" s="184" customFormat="1" ht="72" customHeight="1" x14ac:dyDescent="0.25">
      <c r="A21" s="186" t="s">
        <v>329</v>
      </c>
      <c r="B21" s="148" t="s">
        <v>330</v>
      </c>
      <c r="C21" s="186" t="s">
        <v>303</v>
      </c>
      <c r="D21" s="186" t="s">
        <v>331</v>
      </c>
      <c r="E21" s="149" t="s">
        <v>2</v>
      </c>
      <c r="F21" s="148">
        <v>1</v>
      </c>
      <c r="G21" s="150">
        <v>1627.62</v>
      </c>
      <c r="H21" s="150">
        <v>2021.99</v>
      </c>
      <c r="I21" s="150">
        <v>2021.99</v>
      </c>
      <c r="J21" s="151">
        <v>4.2239568012840557E-3</v>
      </c>
    </row>
    <row r="22" spans="1:10" s="184" customFormat="1" ht="24" customHeight="1" x14ac:dyDescent="0.25">
      <c r="A22" s="186" t="s">
        <v>332</v>
      </c>
      <c r="B22" s="148" t="s">
        <v>333</v>
      </c>
      <c r="C22" s="186" t="s">
        <v>334</v>
      </c>
      <c r="D22" s="186" t="s">
        <v>335</v>
      </c>
      <c r="E22" s="149" t="s">
        <v>312</v>
      </c>
      <c r="F22" s="148">
        <v>7</v>
      </c>
      <c r="G22" s="150">
        <v>561.6</v>
      </c>
      <c r="H22" s="150">
        <v>697.67</v>
      </c>
      <c r="I22" s="150">
        <v>4883.6899999999996</v>
      </c>
      <c r="J22" s="151">
        <v>1.0202075970139779E-2</v>
      </c>
    </row>
    <row r="23" spans="1:10" s="184" customFormat="1" ht="24" customHeight="1" x14ac:dyDescent="0.25">
      <c r="A23" s="186" t="s">
        <v>336</v>
      </c>
      <c r="B23" s="148" t="s">
        <v>337</v>
      </c>
      <c r="C23" s="186" t="s">
        <v>334</v>
      </c>
      <c r="D23" s="186" t="s">
        <v>338</v>
      </c>
      <c r="E23" s="149" t="s">
        <v>312</v>
      </c>
      <c r="F23" s="148">
        <v>3</v>
      </c>
      <c r="G23" s="150">
        <v>1123.2</v>
      </c>
      <c r="H23" s="150">
        <v>1395.35</v>
      </c>
      <c r="I23" s="150">
        <v>4186.05</v>
      </c>
      <c r="J23" s="151">
        <v>8.7446992161262522E-3</v>
      </c>
    </row>
    <row r="24" spans="1:10" s="184" customFormat="1" ht="24" customHeight="1" x14ac:dyDescent="0.25">
      <c r="A24" s="144" t="s">
        <v>339</v>
      </c>
      <c r="B24" s="144"/>
      <c r="C24" s="144"/>
      <c r="D24" s="144" t="s">
        <v>35</v>
      </c>
      <c r="E24" s="144"/>
      <c r="F24" s="145"/>
      <c r="G24" s="144"/>
      <c r="H24" s="144"/>
      <c r="I24" s="146">
        <v>757.28</v>
      </c>
      <c r="J24" s="147">
        <v>1.5819652948216311E-3</v>
      </c>
    </row>
    <row r="25" spans="1:10" s="184" customFormat="1" ht="24" customHeight="1" x14ac:dyDescent="0.25">
      <c r="A25" s="152" t="s">
        <v>340</v>
      </c>
      <c r="B25" s="153" t="s">
        <v>341</v>
      </c>
      <c r="C25" s="152" t="s">
        <v>297</v>
      </c>
      <c r="D25" s="152" t="s">
        <v>342</v>
      </c>
      <c r="E25" s="154" t="s">
        <v>312</v>
      </c>
      <c r="F25" s="153">
        <v>16</v>
      </c>
      <c r="G25" s="155">
        <v>38.1</v>
      </c>
      <c r="H25" s="155">
        <v>47.33</v>
      </c>
      <c r="I25" s="155">
        <v>757.28</v>
      </c>
      <c r="J25" s="156">
        <v>1.5819652948216311E-3</v>
      </c>
    </row>
    <row r="26" spans="1:10" s="184" customFormat="1" ht="24" customHeight="1" x14ac:dyDescent="0.25">
      <c r="A26" s="144" t="s">
        <v>343</v>
      </c>
      <c r="B26" s="144"/>
      <c r="C26" s="144"/>
      <c r="D26" s="144" t="s">
        <v>344</v>
      </c>
      <c r="E26" s="144"/>
      <c r="F26" s="145"/>
      <c r="G26" s="144"/>
      <c r="H26" s="144"/>
      <c r="I26" s="146">
        <v>12926.68</v>
      </c>
      <c r="J26" s="147">
        <v>2.7003960407332668E-2</v>
      </c>
    </row>
    <row r="27" spans="1:10" s="184" customFormat="1" ht="24" customHeight="1" x14ac:dyDescent="0.25">
      <c r="A27" s="144" t="s">
        <v>345</v>
      </c>
      <c r="B27" s="144"/>
      <c r="C27" s="144"/>
      <c r="D27" s="144" t="s">
        <v>346</v>
      </c>
      <c r="E27" s="144"/>
      <c r="F27" s="145"/>
      <c r="G27" s="144"/>
      <c r="H27" s="144"/>
      <c r="I27" s="146">
        <v>4587.1000000000004</v>
      </c>
      <c r="J27" s="147">
        <v>9.5824965717783428E-3</v>
      </c>
    </row>
    <row r="28" spans="1:10" s="184" customFormat="1" ht="24" customHeight="1" x14ac:dyDescent="0.25">
      <c r="A28" s="186" t="s">
        <v>347</v>
      </c>
      <c r="B28" s="148" t="s">
        <v>348</v>
      </c>
      <c r="C28" s="186" t="s">
        <v>297</v>
      </c>
      <c r="D28" s="186" t="s">
        <v>349</v>
      </c>
      <c r="E28" s="149" t="s">
        <v>1</v>
      </c>
      <c r="F28" s="148">
        <v>154</v>
      </c>
      <c r="G28" s="150">
        <v>9.0399999999999991</v>
      </c>
      <c r="H28" s="150">
        <v>11.23</v>
      </c>
      <c r="I28" s="150">
        <v>1729.42</v>
      </c>
      <c r="J28" s="151">
        <v>3.6127752220716579E-3</v>
      </c>
    </row>
    <row r="29" spans="1:10" s="184" customFormat="1" ht="48" customHeight="1" x14ac:dyDescent="0.25">
      <c r="A29" s="186" t="s">
        <v>350</v>
      </c>
      <c r="B29" s="148" t="s">
        <v>351</v>
      </c>
      <c r="C29" s="186" t="s">
        <v>297</v>
      </c>
      <c r="D29" s="186" t="s">
        <v>352</v>
      </c>
      <c r="E29" s="149" t="s">
        <v>1</v>
      </c>
      <c r="F29" s="148">
        <v>36</v>
      </c>
      <c r="G29" s="150">
        <v>35.86</v>
      </c>
      <c r="H29" s="150">
        <v>44.54</v>
      </c>
      <c r="I29" s="150">
        <v>1603.44</v>
      </c>
      <c r="J29" s="151">
        <v>3.3496017752070516E-3</v>
      </c>
    </row>
    <row r="30" spans="1:10" s="184" customFormat="1" ht="24" customHeight="1" x14ac:dyDescent="0.25">
      <c r="A30" s="186" t="s">
        <v>353</v>
      </c>
      <c r="B30" s="148" t="s">
        <v>354</v>
      </c>
      <c r="C30" s="186" t="s">
        <v>303</v>
      </c>
      <c r="D30" s="186" t="s">
        <v>355</v>
      </c>
      <c r="E30" s="149" t="s">
        <v>111</v>
      </c>
      <c r="F30" s="148">
        <v>27</v>
      </c>
      <c r="G30" s="150">
        <v>27.52</v>
      </c>
      <c r="H30" s="150">
        <v>34.18</v>
      </c>
      <c r="I30" s="150">
        <v>922.86</v>
      </c>
      <c r="J30" s="151">
        <v>1.9278635273334704E-3</v>
      </c>
    </row>
    <row r="31" spans="1:10" s="184" customFormat="1" ht="48" customHeight="1" x14ac:dyDescent="0.25">
      <c r="A31" s="186" t="s">
        <v>356</v>
      </c>
      <c r="B31" s="148" t="s">
        <v>357</v>
      </c>
      <c r="C31" s="186" t="s">
        <v>297</v>
      </c>
      <c r="D31" s="186" t="s">
        <v>358</v>
      </c>
      <c r="E31" s="149" t="s">
        <v>3</v>
      </c>
      <c r="F31" s="148">
        <v>15.34</v>
      </c>
      <c r="G31" s="150">
        <v>6.37</v>
      </c>
      <c r="H31" s="150">
        <v>7.91</v>
      </c>
      <c r="I31" s="150">
        <v>121.33</v>
      </c>
      <c r="J31" s="151">
        <v>2.5345955158027217E-4</v>
      </c>
    </row>
    <row r="32" spans="1:10" s="184" customFormat="1" ht="36" customHeight="1" x14ac:dyDescent="0.25">
      <c r="A32" s="186" t="s">
        <v>359</v>
      </c>
      <c r="B32" s="148" t="s">
        <v>360</v>
      </c>
      <c r="C32" s="186" t="s">
        <v>297</v>
      </c>
      <c r="D32" s="186" t="s">
        <v>361</v>
      </c>
      <c r="E32" s="149" t="s">
        <v>362</v>
      </c>
      <c r="F32" s="148">
        <v>89.13</v>
      </c>
      <c r="G32" s="150">
        <v>1.73</v>
      </c>
      <c r="H32" s="150">
        <v>2.14</v>
      </c>
      <c r="I32" s="150">
        <v>190.73</v>
      </c>
      <c r="J32" s="151">
        <v>3.9843682743678652E-4</v>
      </c>
    </row>
    <row r="33" spans="1:10" s="184" customFormat="1" ht="24" customHeight="1" x14ac:dyDescent="0.25">
      <c r="A33" s="186" t="s">
        <v>363</v>
      </c>
      <c r="B33" s="148" t="s">
        <v>364</v>
      </c>
      <c r="C33" s="186" t="s">
        <v>297</v>
      </c>
      <c r="D33" s="186" t="s">
        <v>365</v>
      </c>
      <c r="E33" s="149" t="s">
        <v>3</v>
      </c>
      <c r="F33" s="148">
        <v>15.34</v>
      </c>
      <c r="G33" s="150">
        <v>1.02</v>
      </c>
      <c r="H33" s="150">
        <v>1.26</v>
      </c>
      <c r="I33" s="150">
        <v>19.32</v>
      </c>
      <c r="J33" s="151">
        <v>4.0359668149104577E-5</v>
      </c>
    </row>
    <row r="34" spans="1:10" s="184" customFormat="1" ht="24" customHeight="1" x14ac:dyDescent="0.25">
      <c r="A34" s="144" t="s">
        <v>366</v>
      </c>
      <c r="B34" s="144"/>
      <c r="C34" s="144"/>
      <c r="D34" s="144" t="s">
        <v>367</v>
      </c>
      <c r="E34" s="144"/>
      <c r="F34" s="145"/>
      <c r="G34" s="144"/>
      <c r="H34" s="144"/>
      <c r="I34" s="146">
        <v>7207.81</v>
      </c>
      <c r="J34" s="147">
        <v>1.5057185283736927E-2</v>
      </c>
    </row>
    <row r="35" spans="1:10" s="184" customFormat="1" ht="36" customHeight="1" x14ac:dyDescent="0.25">
      <c r="A35" s="186" t="s">
        <v>368</v>
      </c>
      <c r="B35" s="148" t="s">
        <v>369</v>
      </c>
      <c r="C35" s="186" t="s">
        <v>297</v>
      </c>
      <c r="D35" s="186" t="s">
        <v>370</v>
      </c>
      <c r="E35" s="149" t="s">
        <v>1</v>
      </c>
      <c r="F35" s="148">
        <v>1317</v>
      </c>
      <c r="G35" s="150">
        <v>0.28000000000000003</v>
      </c>
      <c r="H35" s="150">
        <v>0.34</v>
      </c>
      <c r="I35" s="150">
        <v>447.78</v>
      </c>
      <c r="J35" s="151">
        <v>9.3541678073530258E-4</v>
      </c>
    </row>
    <row r="36" spans="1:10" s="184" customFormat="1" ht="36" customHeight="1" x14ac:dyDescent="0.25">
      <c r="A36" s="186" t="s">
        <v>371</v>
      </c>
      <c r="B36" s="148" t="s">
        <v>372</v>
      </c>
      <c r="C36" s="186" t="s">
        <v>297</v>
      </c>
      <c r="D36" s="186" t="s">
        <v>373</v>
      </c>
      <c r="E36" s="149" t="s">
        <v>312</v>
      </c>
      <c r="F36" s="148">
        <v>18</v>
      </c>
      <c r="G36" s="150">
        <v>51.07</v>
      </c>
      <c r="H36" s="150">
        <v>63.44</v>
      </c>
      <c r="I36" s="150">
        <v>1141.92</v>
      </c>
      <c r="J36" s="151">
        <v>2.3854820006638457E-3</v>
      </c>
    </row>
    <row r="37" spans="1:10" s="184" customFormat="1" ht="36" customHeight="1" x14ac:dyDescent="0.25">
      <c r="A37" s="186" t="s">
        <v>374</v>
      </c>
      <c r="B37" s="148" t="s">
        <v>375</v>
      </c>
      <c r="C37" s="186" t="s">
        <v>297</v>
      </c>
      <c r="D37" s="186" t="s">
        <v>376</v>
      </c>
      <c r="E37" s="149" t="s">
        <v>312</v>
      </c>
      <c r="F37" s="148">
        <v>18</v>
      </c>
      <c r="G37" s="150">
        <v>63.23</v>
      </c>
      <c r="H37" s="150">
        <v>78.55</v>
      </c>
      <c r="I37" s="150">
        <v>1413.9</v>
      </c>
      <c r="J37" s="151">
        <v>2.9536508693591593E-3</v>
      </c>
    </row>
    <row r="38" spans="1:10" s="184" customFormat="1" ht="48" customHeight="1" x14ac:dyDescent="0.25">
      <c r="A38" s="186" t="s">
        <v>377</v>
      </c>
      <c r="B38" s="148" t="s">
        <v>357</v>
      </c>
      <c r="C38" s="186" t="s">
        <v>297</v>
      </c>
      <c r="D38" s="186" t="s">
        <v>358</v>
      </c>
      <c r="E38" s="149" t="s">
        <v>3</v>
      </c>
      <c r="F38" s="148">
        <v>194.61</v>
      </c>
      <c r="G38" s="150">
        <v>6.37</v>
      </c>
      <c r="H38" s="150">
        <v>7.91</v>
      </c>
      <c r="I38" s="150">
        <v>1539.36</v>
      </c>
      <c r="J38" s="151">
        <v>3.2157380311597112E-3</v>
      </c>
    </row>
    <row r="39" spans="1:10" s="184" customFormat="1" ht="36" customHeight="1" x14ac:dyDescent="0.25">
      <c r="A39" s="186" t="s">
        <v>378</v>
      </c>
      <c r="B39" s="148" t="s">
        <v>360</v>
      </c>
      <c r="C39" s="186" t="s">
        <v>297</v>
      </c>
      <c r="D39" s="186" t="s">
        <v>361</v>
      </c>
      <c r="E39" s="149" t="s">
        <v>362</v>
      </c>
      <c r="F39" s="148">
        <v>1130.68</v>
      </c>
      <c r="G39" s="150">
        <v>1.73</v>
      </c>
      <c r="H39" s="150">
        <v>2.14</v>
      </c>
      <c r="I39" s="150">
        <v>2419.65</v>
      </c>
      <c r="J39" s="151">
        <v>5.0546724139224055E-3</v>
      </c>
    </row>
    <row r="40" spans="1:10" s="184" customFormat="1" ht="24" customHeight="1" x14ac:dyDescent="0.25">
      <c r="A40" s="186" t="s">
        <v>379</v>
      </c>
      <c r="B40" s="148" t="s">
        <v>364</v>
      </c>
      <c r="C40" s="186" t="s">
        <v>297</v>
      </c>
      <c r="D40" s="186" t="s">
        <v>365</v>
      </c>
      <c r="E40" s="149" t="s">
        <v>3</v>
      </c>
      <c r="F40" s="148">
        <v>194.61</v>
      </c>
      <c r="G40" s="150">
        <v>1.02</v>
      </c>
      <c r="H40" s="150">
        <v>1.26</v>
      </c>
      <c r="I40" s="150">
        <v>245.2</v>
      </c>
      <c r="J40" s="151">
        <v>5.122251878965032E-4</v>
      </c>
    </row>
    <row r="41" spans="1:10" s="184" customFormat="1" ht="24" customHeight="1" x14ac:dyDescent="0.25">
      <c r="A41" s="144" t="s">
        <v>380</v>
      </c>
      <c r="B41" s="144"/>
      <c r="C41" s="144"/>
      <c r="D41" s="144" t="s">
        <v>150</v>
      </c>
      <c r="E41" s="144"/>
      <c r="F41" s="145"/>
      <c r="G41" s="144"/>
      <c r="H41" s="144"/>
      <c r="I41" s="146">
        <v>1131.77</v>
      </c>
      <c r="J41" s="147">
        <v>2.3642785518173956E-3</v>
      </c>
    </row>
    <row r="42" spans="1:10" s="184" customFormat="1" ht="24" customHeight="1" x14ac:dyDescent="0.25">
      <c r="A42" s="186" t="s">
        <v>381</v>
      </c>
      <c r="B42" s="148" t="s">
        <v>382</v>
      </c>
      <c r="C42" s="186" t="s">
        <v>334</v>
      </c>
      <c r="D42" s="186" t="s">
        <v>383</v>
      </c>
      <c r="E42" s="149" t="s">
        <v>2</v>
      </c>
      <c r="F42" s="148">
        <v>1</v>
      </c>
      <c r="G42" s="150">
        <v>317.77</v>
      </c>
      <c r="H42" s="150">
        <v>394.76</v>
      </c>
      <c r="I42" s="150">
        <v>394.76</v>
      </c>
      <c r="J42" s="151">
        <v>8.246574843965073E-4</v>
      </c>
    </row>
    <row r="43" spans="1:10" s="184" customFormat="1" ht="24" customHeight="1" x14ac:dyDescent="0.25">
      <c r="A43" s="186" t="s">
        <v>384</v>
      </c>
      <c r="B43" s="148" t="s">
        <v>385</v>
      </c>
      <c r="C43" s="186" t="s">
        <v>334</v>
      </c>
      <c r="D43" s="186" t="s">
        <v>386</v>
      </c>
      <c r="E43" s="149" t="s">
        <v>111</v>
      </c>
      <c r="F43" s="148">
        <v>20.5</v>
      </c>
      <c r="G43" s="150">
        <v>19.13</v>
      </c>
      <c r="H43" s="150">
        <v>23.76</v>
      </c>
      <c r="I43" s="150">
        <v>487.08</v>
      </c>
      <c r="J43" s="151">
        <v>1.0175148634609657E-3</v>
      </c>
    </row>
    <row r="44" spans="1:10" s="184" customFormat="1" ht="48" customHeight="1" x14ac:dyDescent="0.25">
      <c r="A44" s="186" t="s">
        <v>387</v>
      </c>
      <c r="B44" s="148" t="s">
        <v>357</v>
      </c>
      <c r="C44" s="186" t="s">
        <v>297</v>
      </c>
      <c r="D44" s="186" t="s">
        <v>358</v>
      </c>
      <c r="E44" s="149" t="s">
        <v>3</v>
      </c>
      <c r="F44" s="148">
        <v>11.57</v>
      </c>
      <c r="G44" s="150">
        <v>6.37</v>
      </c>
      <c r="H44" s="150">
        <v>7.91</v>
      </c>
      <c r="I44" s="150">
        <v>91.51</v>
      </c>
      <c r="J44" s="151">
        <v>1.9116528117621944E-4</v>
      </c>
    </row>
    <row r="45" spans="1:10" s="184" customFormat="1" ht="36" customHeight="1" x14ac:dyDescent="0.25">
      <c r="A45" s="186" t="s">
        <v>388</v>
      </c>
      <c r="B45" s="148" t="s">
        <v>360</v>
      </c>
      <c r="C45" s="186" t="s">
        <v>297</v>
      </c>
      <c r="D45" s="186" t="s">
        <v>361</v>
      </c>
      <c r="E45" s="149" t="s">
        <v>362</v>
      </c>
      <c r="F45" s="148">
        <v>67.22</v>
      </c>
      <c r="G45" s="150">
        <v>1.73</v>
      </c>
      <c r="H45" s="150">
        <v>2.14</v>
      </c>
      <c r="I45" s="150">
        <v>143.85</v>
      </c>
      <c r="J45" s="151">
        <v>3.0050405089278949E-4</v>
      </c>
    </row>
    <row r="46" spans="1:10" s="184" customFormat="1" ht="24" customHeight="1" x14ac:dyDescent="0.25">
      <c r="A46" s="186" t="s">
        <v>389</v>
      </c>
      <c r="B46" s="148" t="s">
        <v>364</v>
      </c>
      <c r="C46" s="186" t="s">
        <v>297</v>
      </c>
      <c r="D46" s="186" t="s">
        <v>365</v>
      </c>
      <c r="E46" s="149" t="s">
        <v>3</v>
      </c>
      <c r="F46" s="148">
        <v>11.57</v>
      </c>
      <c r="G46" s="150">
        <v>1.02</v>
      </c>
      <c r="H46" s="150">
        <v>1.26</v>
      </c>
      <c r="I46" s="150">
        <v>14.57</v>
      </c>
      <c r="J46" s="151">
        <v>3.0436871890913751E-5</v>
      </c>
    </row>
    <row r="47" spans="1:10" s="184" customFormat="1" ht="24" customHeight="1" x14ac:dyDescent="0.25">
      <c r="A47" s="144" t="s">
        <v>390</v>
      </c>
      <c r="B47" s="144"/>
      <c r="C47" s="144"/>
      <c r="D47" s="144" t="s">
        <v>68</v>
      </c>
      <c r="E47" s="144"/>
      <c r="F47" s="145"/>
      <c r="G47" s="144"/>
      <c r="H47" s="144"/>
      <c r="I47" s="146">
        <v>67431.06</v>
      </c>
      <c r="J47" s="147">
        <v>0.14086414102186126</v>
      </c>
    </row>
    <row r="48" spans="1:10" s="184" customFormat="1" ht="36" customHeight="1" x14ac:dyDescent="0.25">
      <c r="A48" s="186" t="s">
        <v>391</v>
      </c>
      <c r="B48" s="148" t="s">
        <v>392</v>
      </c>
      <c r="C48" s="186" t="s">
        <v>297</v>
      </c>
      <c r="D48" s="186" t="s">
        <v>393</v>
      </c>
      <c r="E48" s="149" t="s">
        <v>312</v>
      </c>
      <c r="F48" s="148">
        <v>450</v>
      </c>
      <c r="G48" s="150">
        <v>117.86</v>
      </c>
      <c r="H48" s="150">
        <v>146.41</v>
      </c>
      <c r="I48" s="150">
        <v>65884.5</v>
      </c>
      <c r="J48" s="151">
        <v>0.13763336212058386</v>
      </c>
    </row>
    <row r="49" spans="1:10" s="184" customFormat="1" ht="24" customHeight="1" x14ac:dyDescent="0.25">
      <c r="A49" s="186" t="s">
        <v>394</v>
      </c>
      <c r="B49" s="148" t="s">
        <v>395</v>
      </c>
      <c r="C49" s="186" t="s">
        <v>297</v>
      </c>
      <c r="D49" s="186" t="s">
        <v>396</v>
      </c>
      <c r="E49" s="149" t="s">
        <v>1</v>
      </c>
      <c r="F49" s="148">
        <v>135</v>
      </c>
      <c r="G49" s="150">
        <v>4.75</v>
      </c>
      <c r="H49" s="150">
        <v>5.9</v>
      </c>
      <c r="I49" s="150">
        <v>796.5</v>
      </c>
      <c r="J49" s="151">
        <v>1.6638962567682087E-3</v>
      </c>
    </row>
    <row r="50" spans="1:10" s="184" customFormat="1" ht="24" customHeight="1" x14ac:dyDescent="0.25">
      <c r="A50" s="152" t="s">
        <v>397</v>
      </c>
      <c r="B50" s="153" t="s">
        <v>398</v>
      </c>
      <c r="C50" s="152" t="s">
        <v>297</v>
      </c>
      <c r="D50" s="152" t="s">
        <v>399</v>
      </c>
      <c r="E50" s="154" t="s">
        <v>400</v>
      </c>
      <c r="F50" s="153">
        <v>162</v>
      </c>
      <c r="G50" s="155">
        <v>3.48</v>
      </c>
      <c r="H50" s="155">
        <v>4.32</v>
      </c>
      <c r="I50" s="155">
        <v>699.84</v>
      </c>
      <c r="J50" s="156">
        <v>1.4619725754383718E-3</v>
      </c>
    </row>
    <row r="51" spans="1:10" s="184" customFormat="1" ht="24" customHeight="1" x14ac:dyDescent="0.25">
      <c r="A51" s="186" t="s">
        <v>401</v>
      </c>
      <c r="B51" s="148" t="s">
        <v>402</v>
      </c>
      <c r="C51" s="186" t="s">
        <v>297</v>
      </c>
      <c r="D51" s="186" t="s">
        <v>403</v>
      </c>
      <c r="E51" s="149" t="s">
        <v>1</v>
      </c>
      <c r="F51" s="148">
        <v>162</v>
      </c>
      <c r="G51" s="150">
        <v>0.25</v>
      </c>
      <c r="H51" s="150">
        <v>0.31</v>
      </c>
      <c r="I51" s="150">
        <v>50.22</v>
      </c>
      <c r="J51" s="151">
        <v>1.049100690708091E-4</v>
      </c>
    </row>
    <row r="52" spans="1:10" s="184" customFormat="1" ht="24" customHeight="1" x14ac:dyDescent="0.25">
      <c r="A52" s="144" t="s">
        <v>404</v>
      </c>
      <c r="B52" s="144"/>
      <c r="C52" s="144"/>
      <c r="D52" s="144" t="s">
        <v>52</v>
      </c>
      <c r="E52" s="144"/>
      <c r="F52" s="145"/>
      <c r="G52" s="144"/>
      <c r="H52" s="144"/>
      <c r="I52" s="146">
        <v>78646.87</v>
      </c>
      <c r="J52" s="147">
        <v>0.16429407733777268</v>
      </c>
    </row>
    <row r="53" spans="1:10" s="184" customFormat="1" ht="24" customHeight="1" x14ac:dyDescent="0.25">
      <c r="A53" s="144" t="s">
        <v>405</v>
      </c>
      <c r="B53" s="144"/>
      <c r="C53" s="144"/>
      <c r="D53" s="144" t="s">
        <v>65</v>
      </c>
      <c r="E53" s="144"/>
      <c r="F53" s="145"/>
      <c r="G53" s="144"/>
      <c r="H53" s="144"/>
      <c r="I53" s="146">
        <v>32433.02</v>
      </c>
      <c r="J53" s="147">
        <v>6.7752894631121718E-2</v>
      </c>
    </row>
    <row r="54" spans="1:10" s="184" customFormat="1" ht="72" customHeight="1" x14ac:dyDescent="0.25">
      <c r="A54" s="186" t="s">
        <v>406</v>
      </c>
      <c r="B54" s="148" t="s">
        <v>407</v>
      </c>
      <c r="C54" s="186" t="s">
        <v>297</v>
      </c>
      <c r="D54" s="186" t="s">
        <v>408</v>
      </c>
      <c r="E54" s="149" t="s">
        <v>3</v>
      </c>
      <c r="F54" s="148">
        <v>2658.67</v>
      </c>
      <c r="G54" s="150">
        <v>9.17</v>
      </c>
      <c r="H54" s="150">
        <v>11.39</v>
      </c>
      <c r="I54" s="150">
        <v>30282.25</v>
      </c>
      <c r="J54" s="151">
        <v>6.3259915155705074E-2</v>
      </c>
    </row>
    <row r="55" spans="1:10" s="184" customFormat="1" ht="36" customHeight="1" x14ac:dyDescent="0.25">
      <c r="A55" s="186" t="s">
        <v>409</v>
      </c>
      <c r="B55" s="148" t="s">
        <v>410</v>
      </c>
      <c r="C55" s="186" t="s">
        <v>297</v>
      </c>
      <c r="D55" s="186" t="s">
        <v>411</v>
      </c>
      <c r="E55" s="149" t="s">
        <v>3</v>
      </c>
      <c r="F55" s="148">
        <v>228.32</v>
      </c>
      <c r="G55" s="150">
        <v>7.59</v>
      </c>
      <c r="H55" s="150">
        <v>9.42</v>
      </c>
      <c r="I55" s="150">
        <v>2150.77</v>
      </c>
      <c r="J55" s="151">
        <v>4.4929794754166481E-3</v>
      </c>
    </row>
    <row r="56" spans="1:10" s="184" customFormat="1" ht="24" customHeight="1" x14ac:dyDescent="0.25">
      <c r="A56" s="144" t="s">
        <v>412</v>
      </c>
      <c r="B56" s="144"/>
      <c r="C56" s="144"/>
      <c r="D56" s="144" t="s">
        <v>413</v>
      </c>
      <c r="E56" s="144"/>
      <c r="F56" s="145"/>
      <c r="G56" s="144"/>
      <c r="H56" s="144"/>
      <c r="I56" s="146">
        <v>42557.26</v>
      </c>
      <c r="J56" s="147">
        <v>8.8902530586706108E-2</v>
      </c>
    </row>
    <row r="57" spans="1:10" s="184" customFormat="1" ht="48" customHeight="1" x14ac:dyDescent="0.25">
      <c r="A57" s="186" t="s">
        <v>414</v>
      </c>
      <c r="B57" s="148" t="s">
        <v>415</v>
      </c>
      <c r="C57" s="186" t="s">
        <v>297</v>
      </c>
      <c r="D57" s="186" t="s">
        <v>416</v>
      </c>
      <c r="E57" s="149" t="s">
        <v>3</v>
      </c>
      <c r="F57" s="148">
        <v>2361.85</v>
      </c>
      <c r="G57" s="150">
        <v>4.9000000000000004</v>
      </c>
      <c r="H57" s="150">
        <v>6.08</v>
      </c>
      <c r="I57" s="150">
        <v>14360.04</v>
      </c>
      <c r="J57" s="151">
        <v>2.9998263406204331E-2</v>
      </c>
    </row>
    <row r="58" spans="1:10" s="184" customFormat="1" ht="36" customHeight="1" x14ac:dyDescent="0.25">
      <c r="A58" s="186" t="s">
        <v>417</v>
      </c>
      <c r="B58" s="148" t="s">
        <v>360</v>
      </c>
      <c r="C58" s="186" t="s">
        <v>297</v>
      </c>
      <c r="D58" s="186" t="s">
        <v>361</v>
      </c>
      <c r="E58" s="149" t="s">
        <v>362</v>
      </c>
      <c r="F58" s="148">
        <v>11785.65</v>
      </c>
      <c r="G58" s="150">
        <v>1.73</v>
      </c>
      <c r="H58" s="150">
        <v>2.14</v>
      </c>
      <c r="I58" s="150">
        <v>25221.29</v>
      </c>
      <c r="J58" s="151">
        <v>5.2687520429209614E-2</v>
      </c>
    </row>
    <row r="59" spans="1:10" s="184" customFormat="1" ht="24" customHeight="1" x14ac:dyDescent="0.25">
      <c r="A59" s="186" t="s">
        <v>418</v>
      </c>
      <c r="B59" s="148" t="s">
        <v>364</v>
      </c>
      <c r="C59" s="186" t="s">
        <v>297</v>
      </c>
      <c r="D59" s="186" t="s">
        <v>365</v>
      </c>
      <c r="E59" s="149" t="s">
        <v>3</v>
      </c>
      <c r="F59" s="148">
        <v>2361.85</v>
      </c>
      <c r="G59" s="150">
        <v>1.02</v>
      </c>
      <c r="H59" s="150">
        <v>1.26</v>
      </c>
      <c r="I59" s="150">
        <v>2975.93</v>
      </c>
      <c r="J59" s="151">
        <v>6.216746751292173E-3</v>
      </c>
    </row>
    <row r="60" spans="1:10" s="184" customFormat="1" ht="24" customHeight="1" x14ac:dyDescent="0.25">
      <c r="A60" s="144" t="s">
        <v>419</v>
      </c>
      <c r="B60" s="144"/>
      <c r="C60" s="144"/>
      <c r="D60" s="144" t="s">
        <v>66</v>
      </c>
      <c r="E60" s="144"/>
      <c r="F60" s="145"/>
      <c r="G60" s="144"/>
      <c r="H60" s="144"/>
      <c r="I60" s="146">
        <v>3656.59</v>
      </c>
      <c r="J60" s="147">
        <v>7.6386521199448389E-3</v>
      </c>
    </row>
    <row r="61" spans="1:10" s="184" customFormat="1" ht="24" customHeight="1" x14ac:dyDescent="0.25">
      <c r="A61" s="186" t="s">
        <v>420</v>
      </c>
      <c r="B61" s="148" t="s">
        <v>421</v>
      </c>
      <c r="C61" s="186" t="s">
        <v>297</v>
      </c>
      <c r="D61" s="186" t="s">
        <v>422</v>
      </c>
      <c r="E61" s="149" t="s">
        <v>1</v>
      </c>
      <c r="F61" s="148">
        <v>192.29</v>
      </c>
      <c r="G61" s="150">
        <v>10.08</v>
      </c>
      <c r="H61" s="150">
        <v>12.52</v>
      </c>
      <c r="I61" s="150">
        <v>2407.4699999999998</v>
      </c>
      <c r="J61" s="151">
        <v>5.0292282753066665E-3</v>
      </c>
    </row>
    <row r="62" spans="1:10" s="184" customFormat="1" ht="24" customHeight="1" x14ac:dyDescent="0.25">
      <c r="A62" s="186" t="s">
        <v>423</v>
      </c>
      <c r="B62" s="148" t="s">
        <v>424</v>
      </c>
      <c r="C62" s="186" t="s">
        <v>303</v>
      </c>
      <c r="D62" s="186" t="s">
        <v>425</v>
      </c>
      <c r="E62" s="149" t="s">
        <v>3</v>
      </c>
      <c r="F62" s="148">
        <v>28.84</v>
      </c>
      <c r="G62" s="150">
        <v>28.2</v>
      </c>
      <c r="H62" s="150">
        <v>35.03</v>
      </c>
      <c r="I62" s="150">
        <v>1010.26</v>
      </c>
      <c r="J62" s="151">
        <v>2.1104429784841814E-3</v>
      </c>
    </row>
    <row r="63" spans="1:10" s="184" customFormat="1" ht="36" customHeight="1" x14ac:dyDescent="0.25">
      <c r="A63" s="186" t="s">
        <v>426</v>
      </c>
      <c r="B63" s="148" t="s">
        <v>360</v>
      </c>
      <c r="C63" s="186" t="s">
        <v>297</v>
      </c>
      <c r="D63" s="186" t="s">
        <v>361</v>
      </c>
      <c r="E63" s="149" t="s">
        <v>362</v>
      </c>
      <c r="F63" s="148">
        <v>111.62</v>
      </c>
      <c r="G63" s="150">
        <v>1.73</v>
      </c>
      <c r="H63" s="150">
        <v>2.14</v>
      </c>
      <c r="I63" s="150">
        <v>238.86</v>
      </c>
      <c r="J63" s="151">
        <v>4.9898086615399163E-4</v>
      </c>
    </row>
    <row r="64" spans="1:10" s="184" customFormat="1" ht="24" customHeight="1" x14ac:dyDescent="0.25">
      <c r="A64" s="144" t="s">
        <v>427</v>
      </c>
      <c r="B64" s="144"/>
      <c r="C64" s="144"/>
      <c r="D64" s="144" t="s">
        <v>192</v>
      </c>
      <c r="E64" s="144"/>
      <c r="F64" s="145"/>
      <c r="G64" s="144"/>
      <c r="H64" s="144"/>
      <c r="I64" s="146">
        <v>164935.32999999999</v>
      </c>
      <c r="J64" s="147">
        <v>0.34455151060367767</v>
      </c>
    </row>
    <row r="65" spans="1:10" s="184" customFormat="1" ht="24" customHeight="1" x14ac:dyDescent="0.25">
      <c r="A65" s="144" t="s">
        <v>428</v>
      </c>
      <c r="B65" s="144"/>
      <c r="C65" s="144"/>
      <c r="D65" s="144" t="s">
        <v>195</v>
      </c>
      <c r="E65" s="144"/>
      <c r="F65" s="145"/>
      <c r="G65" s="144"/>
      <c r="H65" s="144"/>
      <c r="I65" s="146">
        <v>96987.22</v>
      </c>
      <c r="J65" s="147">
        <v>0.20260724709649058</v>
      </c>
    </row>
    <row r="66" spans="1:10" s="184" customFormat="1" ht="24" customHeight="1" x14ac:dyDescent="0.25">
      <c r="A66" s="186" t="s">
        <v>429</v>
      </c>
      <c r="B66" s="148" t="s">
        <v>430</v>
      </c>
      <c r="C66" s="186" t="s">
        <v>334</v>
      </c>
      <c r="D66" s="186" t="s">
        <v>431</v>
      </c>
      <c r="E66" s="149" t="s">
        <v>1</v>
      </c>
      <c r="F66" s="148">
        <v>724.99</v>
      </c>
      <c r="G66" s="150">
        <v>79.400000000000006</v>
      </c>
      <c r="H66" s="150">
        <v>98.63</v>
      </c>
      <c r="I66" s="150">
        <v>71505.759999999995</v>
      </c>
      <c r="J66" s="151">
        <v>0.14937622900359812</v>
      </c>
    </row>
    <row r="67" spans="1:10" s="184" customFormat="1" ht="48" customHeight="1" x14ac:dyDescent="0.25">
      <c r="A67" s="186" t="s">
        <v>432</v>
      </c>
      <c r="B67" s="148" t="s">
        <v>357</v>
      </c>
      <c r="C67" s="186" t="s">
        <v>297</v>
      </c>
      <c r="D67" s="186" t="s">
        <v>358</v>
      </c>
      <c r="E67" s="149" t="s">
        <v>3</v>
      </c>
      <c r="F67" s="148">
        <v>235.62</v>
      </c>
      <c r="G67" s="150">
        <v>6.37</v>
      </c>
      <c r="H67" s="150">
        <v>7.91</v>
      </c>
      <c r="I67" s="150">
        <v>1863.75</v>
      </c>
      <c r="J67" s="151">
        <v>3.8933919002532946E-3</v>
      </c>
    </row>
    <row r="68" spans="1:10" s="184" customFormat="1" ht="36" customHeight="1" x14ac:dyDescent="0.25">
      <c r="A68" s="186" t="s">
        <v>433</v>
      </c>
      <c r="B68" s="148" t="s">
        <v>360</v>
      </c>
      <c r="C68" s="186" t="s">
        <v>297</v>
      </c>
      <c r="D68" s="186" t="s">
        <v>361</v>
      </c>
      <c r="E68" s="149" t="s">
        <v>362</v>
      </c>
      <c r="F68" s="148">
        <v>1840.21</v>
      </c>
      <c r="G68" s="150">
        <v>1.73</v>
      </c>
      <c r="H68" s="150">
        <v>2.14</v>
      </c>
      <c r="I68" s="150">
        <v>3938.04</v>
      </c>
      <c r="J68" s="151">
        <v>8.2266039108643777E-3</v>
      </c>
    </row>
    <row r="69" spans="1:10" s="184" customFormat="1" ht="24" customHeight="1" x14ac:dyDescent="0.25">
      <c r="A69" s="186" t="s">
        <v>434</v>
      </c>
      <c r="B69" s="148" t="s">
        <v>435</v>
      </c>
      <c r="C69" s="186" t="s">
        <v>334</v>
      </c>
      <c r="D69" s="186" t="s">
        <v>721</v>
      </c>
      <c r="E69" s="149" t="s">
        <v>2</v>
      </c>
      <c r="F69" s="148">
        <v>1</v>
      </c>
      <c r="G69" s="150">
        <v>15841.32</v>
      </c>
      <c r="H69" s="150">
        <v>19679.669999999998</v>
      </c>
      <c r="I69" s="150">
        <v>19679.669999999998</v>
      </c>
      <c r="J69" s="151">
        <v>4.1111022281774781E-2</v>
      </c>
    </row>
    <row r="70" spans="1:10" s="184" customFormat="1" ht="24" customHeight="1" x14ac:dyDescent="0.25">
      <c r="A70" s="144" t="s">
        <v>436</v>
      </c>
      <c r="B70" s="144"/>
      <c r="C70" s="144"/>
      <c r="D70" s="144" t="s">
        <v>437</v>
      </c>
      <c r="E70" s="144"/>
      <c r="F70" s="145"/>
      <c r="G70" s="144"/>
      <c r="H70" s="144"/>
      <c r="I70" s="146">
        <v>51074.559999999998</v>
      </c>
      <c r="J70" s="147">
        <v>0.10669525323299847</v>
      </c>
    </row>
    <row r="71" spans="1:10" s="184" customFormat="1" ht="24" customHeight="1" x14ac:dyDescent="0.25">
      <c r="A71" s="152" t="s">
        <v>438</v>
      </c>
      <c r="B71" s="153" t="s">
        <v>439</v>
      </c>
      <c r="C71" s="152" t="s">
        <v>334</v>
      </c>
      <c r="D71" s="152" t="s">
        <v>440</v>
      </c>
      <c r="E71" s="154" t="s">
        <v>111</v>
      </c>
      <c r="F71" s="153">
        <v>7.3</v>
      </c>
      <c r="G71" s="155">
        <v>1684</v>
      </c>
      <c r="H71" s="155">
        <v>2025.01</v>
      </c>
      <c r="I71" s="155">
        <v>14782.57</v>
      </c>
      <c r="J71" s="156">
        <v>3.0880932691040829E-2</v>
      </c>
    </row>
    <row r="72" spans="1:10" s="184" customFormat="1" ht="48" customHeight="1" x14ac:dyDescent="0.25">
      <c r="A72" s="186" t="s">
        <v>441</v>
      </c>
      <c r="B72" s="148" t="s">
        <v>722</v>
      </c>
      <c r="C72" s="186" t="s">
        <v>334</v>
      </c>
      <c r="D72" s="186" t="s">
        <v>723</v>
      </c>
      <c r="E72" s="149" t="s">
        <v>111</v>
      </c>
      <c r="F72" s="148">
        <v>7.3</v>
      </c>
      <c r="G72" s="150">
        <v>17.53</v>
      </c>
      <c r="H72" s="150">
        <v>21.77</v>
      </c>
      <c r="I72" s="150">
        <v>158.91999999999999</v>
      </c>
      <c r="J72" s="151">
        <v>3.3198542765298651E-4</v>
      </c>
    </row>
    <row r="73" spans="1:10" s="184" customFormat="1" ht="36" customHeight="1" x14ac:dyDescent="0.25">
      <c r="A73" s="152" t="s">
        <v>444</v>
      </c>
      <c r="B73" s="153" t="s">
        <v>442</v>
      </c>
      <c r="C73" s="152" t="s">
        <v>297</v>
      </c>
      <c r="D73" s="152" t="s">
        <v>443</v>
      </c>
      <c r="E73" s="154" t="s">
        <v>111</v>
      </c>
      <c r="F73" s="153">
        <v>10.15</v>
      </c>
      <c r="G73" s="155">
        <v>628.57000000000005</v>
      </c>
      <c r="H73" s="155">
        <v>780.87</v>
      </c>
      <c r="I73" s="155">
        <v>7925.83</v>
      </c>
      <c r="J73" s="156">
        <v>1.655713605622244E-2</v>
      </c>
    </row>
    <row r="74" spans="1:10" s="184" customFormat="1" ht="48" customHeight="1" x14ac:dyDescent="0.25">
      <c r="A74" s="186" t="s">
        <v>447</v>
      </c>
      <c r="B74" s="148" t="s">
        <v>445</v>
      </c>
      <c r="C74" s="186" t="s">
        <v>297</v>
      </c>
      <c r="D74" s="186" t="s">
        <v>446</v>
      </c>
      <c r="E74" s="149" t="s">
        <v>111</v>
      </c>
      <c r="F74" s="148">
        <v>10.15</v>
      </c>
      <c r="G74" s="150">
        <v>144.69999999999999</v>
      </c>
      <c r="H74" s="150">
        <v>179.76</v>
      </c>
      <c r="I74" s="150">
        <v>1824.56</v>
      </c>
      <c r="J74" s="151">
        <v>3.8115236085988738E-3</v>
      </c>
    </row>
    <row r="75" spans="1:10" s="184" customFormat="1" ht="24" customHeight="1" x14ac:dyDescent="0.25">
      <c r="A75" s="186" t="s">
        <v>450</v>
      </c>
      <c r="B75" s="148" t="s">
        <v>448</v>
      </c>
      <c r="C75" s="186" t="s">
        <v>334</v>
      </c>
      <c r="D75" s="186" t="s">
        <v>449</v>
      </c>
      <c r="E75" s="149" t="s">
        <v>2</v>
      </c>
      <c r="F75" s="148">
        <v>1</v>
      </c>
      <c r="G75" s="150">
        <v>1953.24</v>
      </c>
      <c r="H75" s="150">
        <v>2426.5100000000002</v>
      </c>
      <c r="I75" s="150">
        <v>2426.5100000000002</v>
      </c>
      <c r="J75" s="151">
        <v>5.0690030207289722E-3</v>
      </c>
    </row>
    <row r="76" spans="1:10" s="184" customFormat="1" ht="24" customHeight="1" x14ac:dyDescent="0.25">
      <c r="A76" s="186" t="s">
        <v>453</v>
      </c>
      <c r="B76" s="148" t="s">
        <v>451</v>
      </c>
      <c r="C76" s="186" t="s">
        <v>334</v>
      </c>
      <c r="D76" s="186" t="s">
        <v>452</v>
      </c>
      <c r="E76" s="149" t="s">
        <v>2</v>
      </c>
      <c r="F76" s="148">
        <v>1</v>
      </c>
      <c r="G76" s="150">
        <v>5292.8</v>
      </c>
      <c r="H76" s="150">
        <v>6575.24</v>
      </c>
      <c r="I76" s="150">
        <v>6575.24</v>
      </c>
      <c r="J76" s="151">
        <v>1.3735740393411923E-2</v>
      </c>
    </row>
    <row r="77" spans="1:10" s="184" customFormat="1" ht="24" customHeight="1" x14ac:dyDescent="0.25">
      <c r="A77" s="186" t="s">
        <v>724</v>
      </c>
      <c r="B77" s="148" t="s">
        <v>454</v>
      </c>
      <c r="C77" s="186" t="s">
        <v>334</v>
      </c>
      <c r="D77" s="186" t="s">
        <v>455</v>
      </c>
      <c r="E77" s="149" t="s">
        <v>2</v>
      </c>
      <c r="F77" s="148">
        <v>1</v>
      </c>
      <c r="G77" s="150">
        <v>13990.93</v>
      </c>
      <c r="H77" s="150">
        <v>17380.93</v>
      </c>
      <c r="I77" s="150">
        <v>17380.93</v>
      </c>
      <c r="J77" s="151">
        <v>3.6308932035342453E-2</v>
      </c>
    </row>
    <row r="78" spans="1:10" s="184" customFormat="1" ht="24" customHeight="1" x14ac:dyDescent="0.25">
      <c r="A78" s="144" t="s">
        <v>456</v>
      </c>
      <c r="B78" s="144"/>
      <c r="C78" s="144"/>
      <c r="D78" s="144" t="s">
        <v>207</v>
      </c>
      <c r="E78" s="144"/>
      <c r="F78" s="145"/>
      <c r="G78" s="144"/>
      <c r="H78" s="144"/>
      <c r="I78" s="146">
        <v>16873.55</v>
      </c>
      <c r="J78" s="147">
        <v>3.5249010274188586E-2</v>
      </c>
    </row>
    <row r="79" spans="1:10" s="184" customFormat="1" ht="60" customHeight="1" x14ac:dyDescent="0.25">
      <c r="A79" s="186" t="s">
        <v>457</v>
      </c>
      <c r="B79" s="148" t="s">
        <v>458</v>
      </c>
      <c r="C79" s="186" t="s">
        <v>297</v>
      </c>
      <c r="D79" s="186" t="s">
        <v>459</v>
      </c>
      <c r="E79" s="149" t="s">
        <v>3</v>
      </c>
      <c r="F79" s="148">
        <v>43.88</v>
      </c>
      <c r="G79" s="150">
        <v>8.39</v>
      </c>
      <c r="H79" s="150">
        <v>10.42</v>
      </c>
      <c r="I79" s="150">
        <v>457.22</v>
      </c>
      <c r="J79" s="151">
        <v>9.5513703266737022E-4</v>
      </c>
    </row>
    <row r="80" spans="1:10" s="184" customFormat="1" ht="72" customHeight="1" x14ac:dyDescent="0.25">
      <c r="A80" s="186" t="s">
        <v>460</v>
      </c>
      <c r="B80" s="148" t="s">
        <v>461</v>
      </c>
      <c r="C80" s="186" t="s">
        <v>297</v>
      </c>
      <c r="D80" s="186" t="s">
        <v>462</v>
      </c>
      <c r="E80" s="149" t="s">
        <v>3</v>
      </c>
      <c r="F80" s="148">
        <v>43.88</v>
      </c>
      <c r="G80" s="150">
        <v>8.1300000000000008</v>
      </c>
      <c r="H80" s="150">
        <v>10.09</v>
      </c>
      <c r="I80" s="150">
        <v>442.74</v>
      </c>
      <c r="J80" s="151">
        <v>9.2488817165292745E-4</v>
      </c>
    </row>
    <row r="81" spans="1:10" s="184" customFormat="1" ht="36" customHeight="1" x14ac:dyDescent="0.25">
      <c r="A81" s="186" t="s">
        <v>463</v>
      </c>
      <c r="B81" s="148" t="s">
        <v>464</v>
      </c>
      <c r="C81" s="186" t="s">
        <v>297</v>
      </c>
      <c r="D81" s="186" t="s">
        <v>465</v>
      </c>
      <c r="E81" s="149" t="s">
        <v>1</v>
      </c>
      <c r="F81" s="148">
        <v>104.7</v>
      </c>
      <c r="G81" s="150">
        <v>50.14</v>
      </c>
      <c r="H81" s="150">
        <v>62.28</v>
      </c>
      <c r="I81" s="150">
        <v>6520.71</v>
      </c>
      <c r="J81" s="151">
        <v>1.3621826692367892E-2</v>
      </c>
    </row>
    <row r="82" spans="1:10" s="184" customFormat="1" ht="60" customHeight="1" x14ac:dyDescent="0.25">
      <c r="A82" s="186" t="s">
        <v>466</v>
      </c>
      <c r="B82" s="148" t="s">
        <v>467</v>
      </c>
      <c r="C82" s="186" t="s">
        <v>297</v>
      </c>
      <c r="D82" s="186" t="s">
        <v>468</v>
      </c>
      <c r="E82" s="149" t="s">
        <v>3</v>
      </c>
      <c r="F82" s="148">
        <v>43.88</v>
      </c>
      <c r="G82" s="150">
        <v>16.93</v>
      </c>
      <c r="H82" s="150">
        <v>21.03</v>
      </c>
      <c r="I82" s="150">
        <v>922.79</v>
      </c>
      <c r="J82" s="151">
        <v>1.9277172966517707E-3</v>
      </c>
    </row>
    <row r="83" spans="1:10" s="184" customFormat="1" ht="60" customHeight="1" x14ac:dyDescent="0.25">
      <c r="A83" s="186" t="s">
        <v>469</v>
      </c>
      <c r="B83" s="148" t="s">
        <v>470</v>
      </c>
      <c r="C83" s="186" t="s">
        <v>297</v>
      </c>
      <c r="D83" s="186" t="s">
        <v>471</v>
      </c>
      <c r="E83" s="149" t="s">
        <v>3</v>
      </c>
      <c r="F83" s="148">
        <v>26.55</v>
      </c>
      <c r="G83" s="150">
        <v>10.26</v>
      </c>
      <c r="H83" s="150">
        <v>12.74</v>
      </c>
      <c r="I83" s="150">
        <v>338.24</v>
      </c>
      <c r="J83" s="151">
        <v>7.0658665397272931E-4</v>
      </c>
    </row>
    <row r="84" spans="1:10" s="184" customFormat="1" ht="48" customHeight="1" x14ac:dyDescent="0.25">
      <c r="A84" s="186" t="s">
        <v>472</v>
      </c>
      <c r="B84" s="148" t="s">
        <v>415</v>
      </c>
      <c r="C84" s="186" t="s">
        <v>297</v>
      </c>
      <c r="D84" s="186" t="s">
        <v>416</v>
      </c>
      <c r="E84" s="149" t="s">
        <v>3</v>
      </c>
      <c r="F84" s="148">
        <v>22.53</v>
      </c>
      <c r="G84" s="150">
        <v>4.9000000000000004</v>
      </c>
      <c r="H84" s="150">
        <v>6.08</v>
      </c>
      <c r="I84" s="150">
        <v>136.97999999999999</v>
      </c>
      <c r="J84" s="151">
        <v>2.8615255398883773E-4</v>
      </c>
    </row>
    <row r="85" spans="1:10" s="184" customFormat="1" ht="36" customHeight="1" x14ac:dyDescent="0.25">
      <c r="A85" s="186" t="s">
        <v>473</v>
      </c>
      <c r="B85" s="148" t="s">
        <v>360</v>
      </c>
      <c r="C85" s="186" t="s">
        <v>297</v>
      </c>
      <c r="D85" s="186" t="s">
        <v>361</v>
      </c>
      <c r="E85" s="149" t="s">
        <v>362</v>
      </c>
      <c r="F85" s="148">
        <v>112.42</v>
      </c>
      <c r="G85" s="150">
        <v>1.73</v>
      </c>
      <c r="H85" s="150">
        <v>2.14</v>
      </c>
      <c r="I85" s="150">
        <v>240.57</v>
      </c>
      <c r="J85" s="151">
        <v>5.0255307280694037E-4</v>
      </c>
    </row>
    <row r="86" spans="1:10" s="184" customFormat="1" ht="24" customHeight="1" x14ac:dyDescent="0.25">
      <c r="A86" s="186" t="s">
        <v>474</v>
      </c>
      <c r="B86" s="148" t="s">
        <v>364</v>
      </c>
      <c r="C86" s="186" t="s">
        <v>297</v>
      </c>
      <c r="D86" s="186" t="s">
        <v>365</v>
      </c>
      <c r="E86" s="149" t="s">
        <v>3</v>
      </c>
      <c r="F86" s="148">
        <v>22.53</v>
      </c>
      <c r="G86" s="150">
        <v>1.02</v>
      </c>
      <c r="H86" s="150">
        <v>1.26</v>
      </c>
      <c r="I86" s="150">
        <v>28.38</v>
      </c>
      <c r="J86" s="151">
        <v>5.9286096380516965E-5</v>
      </c>
    </row>
    <row r="87" spans="1:10" s="184" customFormat="1" ht="24" customHeight="1" x14ac:dyDescent="0.25">
      <c r="A87" s="186" t="s">
        <v>475</v>
      </c>
      <c r="B87" s="148" t="s">
        <v>476</v>
      </c>
      <c r="C87" s="186" t="s">
        <v>303</v>
      </c>
      <c r="D87" s="186" t="s">
        <v>477</v>
      </c>
      <c r="E87" s="149" t="s">
        <v>3</v>
      </c>
      <c r="F87" s="148">
        <v>5.83</v>
      </c>
      <c r="G87" s="150">
        <v>388.44</v>
      </c>
      <c r="H87" s="150">
        <v>482.55</v>
      </c>
      <c r="I87" s="150">
        <v>2813.26</v>
      </c>
      <c r="J87" s="151">
        <v>5.876927537119562E-3</v>
      </c>
    </row>
    <row r="88" spans="1:10" s="184" customFormat="1" ht="36" customHeight="1" x14ac:dyDescent="0.25">
      <c r="A88" s="186" t="s">
        <v>478</v>
      </c>
      <c r="B88" s="148" t="s">
        <v>479</v>
      </c>
      <c r="C88" s="186" t="s">
        <v>297</v>
      </c>
      <c r="D88" s="186" t="s">
        <v>480</v>
      </c>
      <c r="E88" s="149" t="s">
        <v>3</v>
      </c>
      <c r="F88" s="148">
        <v>2.0499999999999998</v>
      </c>
      <c r="G88" s="150">
        <v>123.58</v>
      </c>
      <c r="H88" s="150">
        <v>153.52000000000001</v>
      </c>
      <c r="I88" s="150">
        <v>314.70999999999998</v>
      </c>
      <c r="J88" s="151">
        <v>6.574322548242599E-4</v>
      </c>
    </row>
    <row r="89" spans="1:10" s="184" customFormat="1" ht="24" customHeight="1" x14ac:dyDescent="0.25">
      <c r="A89" s="186" t="s">
        <v>481</v>
      </c>
      <c r="B89" s="148" t="s">
        <v>482</v>
      </c>
      <c r="C89" s="186" t="s">
        <v>334</v>
      </c>
      <c r="D89" s="186" t="s">
        <v>483</v>
      </c>
      <c r="E89" s="149" t="s">
        <v>3</v>
      </c>
      <c r="F89" s="148">
        <v>14.63</v>
      </c>
      <c r="G89" s="150">
        <v>172.18</v>
      </c>
      <c r="H89" s="150">
        <v>213.89</v>
      </c>
      <c r="I89" s="150">
        <v>3129.21</v>
      </c>
      <c r="J89" s="151">
        <v>6.5369501640196439E-3</v>
      </c>
    </row>
    <row r="90" spans="1:10" s="184" customFormat="1" ht="48" customHeight="1" x14ac:dyDescent="0.25">
      <c r="A90" s="186" t="s">
        <v>484</v>
      </c>
      <c r="B90" s="148" t="s">
        <v>415</v>
      </c>
      <c r="C90" s="186" t="s">
        <v>297</v>
      </c>
      <c r="D90" s="186" t="s">
        <v>416</v>
      </c>
      <c r="E90" s="149" t="s">
        <v>3</v>
      </c>
      <c r="F90" s="148">
        <v>21.68</v>
      </c>
      <c r="G90" s="150">
        <v>4.9000000000000004</v>
      </c>
      <c r="H90" s="150">
        <v>6.08</v>
      </c>
      <c r="I90" s="150">
        <v>131.81</v>
      </c>
      <c r="J90" s="151">
        <v>2.7535237364044896E-4</v>
      </c>
    </row>
    <row r="91" spans="1:10" s="184" customFormat="1" ht="36" customHeight="1" x14ac:dyDescent="0.25">
      <c r="A91" s="186" t="s">
        <v>485</v>
      </c>
      <c r="B91" s="148" t="s">
        <v>360</v>
      </c>
      <c r="C91" s="186" t="s">
        <v>297</v>
      </c>
      <c r="D91" s="186" t="s">
        <v>361</v>
      </c>
      <c r="E91" s="149" t="s">
        <v>362</v>
      </c>
      <c r="F91" s="148">
        <v>169.35</v>
      </c>
      <c r="G91" s="150">
        <v>1.73</v>
      </c>
      <c r="H91" s="150">
        <v>2.14</v>
      </c>
      <c r="I91" s="150">
        <v>362.4</v>
      </c>
      <c r="J91" s="151">
        <v>7.570571292564957E-4</v>
      </c>
    </row>
    <row r="92" spans="1:10" s="184" customFormat="1" ht="24" customHeight="1" x14ac:dyDescent="0.25">
      <c r="A92" s="186" t="s">
        <v>486</v>
      </c>
      <c r="B92" s="148" t="s">
        <v>487</v>
      </c>
      <c r="C92" s="186" t="s">
        <v>334</v>
      </c>
      <c r="D92" s="186" t="s">
        <v>232</v>
      </c>
      <c r="E92" s="149" t="s">
        <v>3</v>
      </c>
      <c r="F92" s="148">
        <v>1.98</v>
      </c>
      <c r="G92" s="150">
        <v>76.92</v>
      </c>
      <c r="H92" s="150">
        <v>95.55</v>
      </c>
      <c r="I92" s="150">
        <v>189.18</v>
      </c>
      <c r="J92" s="151">
        <v>3.9519886234200844E-4</v>
      </c>
    </row>
    <row r="93" spans="1:10" s="184" customFormat="1" ht="24" customHeight="1" x14ac:dyDescent="0.25">
      <c r="A93" s="186" t="s">
        <v>488</v>
      </c>
      <c r="B93" s="148" t="s">
        <v>489</v>
      </c>
      <c r="C93" s="186" t="s">
        <v>334</v>
      </c>
      <c r="D93" s="186" t="s">
        <v>490</v>
      </c>
      <c r="E93" s="149" t="s">
        <v>3</v>
      </c>
      <c r="F93" s="148">
        <v>6.58</v>
      </c>
      <c r="G93" s="150">
        <v>84.09</v>
      </c>
      <c r="H93" s="150">
        <v>104.46</v>
      </c>
      <c r="I93" s="150">
        <v>687.34</v>
      </c>
      <c r="J93" s="151">
        <v>1.4358599537062909E-3</v>
      </c>
    </row>
    <row r="94" spans="1:10" s="184" customFormat="1" ht="48" customHeight="1" x14ac:dyDescent="0.25">
      <c r="A94" s="186" t="s">
        <v>491</v>
      </c>
      <c r="B94" s="148" t="s">
        <v>415</v>
      </c>
      <c r="C94" s="186" t="s">
        <v>297</v>
      </c>
      <c r="D94" s="186" t="s">
        <v>416</v>
      </c>
      <c r="E94" s="149" t="s">
        <v>3</v>
      </c>
      <c r="F94" s="148">
        <v>12.84</v>
      </c>
      <c r="G94" s="150">
        <v>4.9000000000000004</v>
      </c>
      <c r="H94" s="150">
        <v>6.08</v>
      </c>
      <c r="I94" s="150">
        <v>78.06</v>
      </c>
      <c r="J94" s="151">
        <v>1.6306810019250015E-4</v>
      </c>
    </row>
    <row r="95" spans="1:10" s="184" customFormat="1" ht="36" customHeight="1" x14ac:dyDescent="0.25">
      <c r="A95" s="186" t="s">
        <v>492</v>
      </c>
      <c r="B95" s="148" t="s">
        <v>360</v>
      </c>
      <c r="C95" s="186" t="s">
        <v>297</v>
      </c>
      <c r="D95" s="186" t="s">
        <v>361</v>
      </c>
      <c r="E95" s="149" t="s">
        <v>362</v>
      </c>
      <c r="F95" s="148">
        <v>37.36</v>
      </c>
      <c r="G95" s="150">
        <v>1.73</v>
      </c>
      <c r="H95" s="150">
        <v>2.14</v>
      </c>
      <c r="I95" s="150">
        <v>79.95</v>
      </c>
      <c r="J95" s="151">
        <v>1.6701632859839082E-4</v>
      </c>
    </row>
    <row r="96" spans="1:10" s="184" customFormat="1" ht="24" customHeight="1" x14ac:dyDescent="0.25">
      <c r="A96" s="144" t="s">
        <v>493</v>
      </c>
      <c r="B96" s="144"/>
      <c r="C96" s="144"/>
      <c r="D96" s="144" t="s">
        <v>249</v>
      </c>
      <c r="E96" s="144"/>
      <c r="F96" s="145"/>
      <c r="G96" s="144"/>
      <c r="H96" s="144"/>
      <c r="I96" s="146">
        <v>11974.31</v>
      </c>
      <c r="J96" s="147">
        <v>2.50144502026141E-2</v>
      </c>
    </row>
    <row r="97" spans="1:10" s="184" customFormat="1" ht="36" customHeight="1" x14ac:dyDescent="0.25">
      <c r="A97" s="152" t="s">
        <v>494</v>
      </c>
      <c r="B97" s="153" t="s">
        <v>495</v>
      </c>
      <c r="C97" s="152" t="s">
        <v>297</v>
      </c>
      <c r="D97" s="152" t="s">
        <v>496</v>
      </c>
      <c r="E97" s="154" t="s">
        <v>111</v>
      </c>
      <c r="F97" s="153">
        <v>9</v>
      </c>
      <c r="G97" s="155">
        <v>132.77000000000001</v>
      </c>
      <c r="H97" s="155">
        <v>164.94</v>
      </c>
      <c r="I97" s="155">
        <v>1484.46</v>
      </c>
      <c r="J97" s="156">
        <v>3.1010513965124106E-3</v>
      </c>
    </row>
    <row r="98" spans="1:10" s="184" customFormat="1" ht="60" customHeight="1" x14ac:dyDescent="0.25">
      <c r="A98" s="186" t="s">
        <v>497</v>
      </c>
      <c r="B98" s="148" t="s">
        <v>498</v>
      </c>
      <c r="C98" s="186" t="s">
        <v>297</v>
      </c>
      <c r="D98" s="186" t="s">
        <v>499</v>
      </c>
      <c r="E98" s="149" t="s">
        <v>111</v>
      </c>
      <c r="F98" s="148">
        <v>9</v>
      </c>
      <c r="G98" s="150">
        <v>19.39</v>
      </c>
      <c r="H98" s="150">
        <v>24.08</v>
      </c>
      <c r="I98" s="150">
        <v>216.72</v>
      </c>
      <c r="J98" s="151">
        <v>4.5273019054212958E-4</v>
      </c>
    </row>
    <row r="99" spans="1:10" s="184" customFormat="1" ht="60" customHeight="1" x14ac:dyDescent="0.25">
      <c r="A99" s="186" t="s">
        <v>500</v>
      </c>
      <c r="B99" s="148" t="s">
        <v>458</v>
      </c>
      <c r="C99" s="186" t="s">
        <v>297</v>
      </c>
      <c r="D99" s="186" t="s">
        <v>459</v>
      </c>
      <c r="E99" s="149" t="s">
        <v>3</v>
      </c>
      <c r="F99" s="148">
        <v>43.88</v>
      </c>
      <c r="G99" s="150">
        <v>8.39</v>
      </c>
      <c r="H99" s="150">
        <v>10.42</v>
      </c>
      <c r="I99" s="150">
        <v>457.22</v>
      </c>
      <c r="J99" s="151">
        <v>9.5513703266737022E-4</v>
      </c>
    </row>
    <row r="100" spans="1:10" s="184" customFormat="1" ht="60" customHeight="1" x14ac:dyDescent="0.25">
      <c r="A100" s="186" t="s">
        <v>501</v>
      </c>
      <c r="B100" s="148" t="s">
        <v>467</v>
      </c>
      <c r="C100" s="186" t="s">
        <v>297</v>
      </c>
      <c r="D100" s="186" t="s">
        <v>468</v>
      </c>
      <c r="E100" s="149" t="s">
        <v>3</v>
      </c>
      <c r="F100" s="148">
        <v>26.55</v>
      </c>
      <c r="G100" s="150">
        <v>16.93</v>
      </c>
      <c r="H100" s="150">
        <v>21.03</v>
      </c>
      <c r="I100" s="150">
        <v>558.34</v>
      </c>
      <c r="J100" s="151">
        <v>1.1663776974312136E-3</v>
      </c>
    </row>
    <row r="101" spans="1:10" s="184" customFormat="1" ht="36" customHeight="1" x14ac:dyDescent="0.25">
      <c r="A101" s="186" t="s">
        <v>502</v>
      </c>
      <c r="B101" s="148" t="s">
        <v>835</v>
      </c>
      <c r="C101" s="186" t="s">
        <v>297</v>
      </c>
      <c r="D101" s="186" t="s">
        <v>836</v>
      </c>
      <c r="E101" s="149" t="s">
        <v>1</v>
      </c>
      <c r="F101" s="148">
        <v>104.77</v>
      </c>
      <c r="G101" s="150">
        <v>28.86</v>
      </c>
      <c r="H101" s="150">
        <v>35.85</v>
      </c>
      <c r="I101" s="150">
        <v>3756</v>
      </c>
      <c r="J101" s="151">
        <v>7.8463205780557339E-3</v>
      </c>
    </row>
    <row r="102" spans="1:10" s="184" customFormat="1" ht="48" customHeight="1" x14ac:dyDescent="0.25">
      <c r="A102" s="186" t="s">
        <v>503</v>
      </c>
      <c r="B102" s="148" t="s">
        <v>415</v>
      </c>
      <c r="C102" s="186" t="s">
        <v>297</v>
      </c>
      <c r="D102" s="186" t="s">
        <v>416</v>
      </c>
      <c r="E102" s="149" t="s">
        <v>3</v>
      </c>
      <c r="F102" s="148">
        <v>22.53</v>
      </c>
      <c r="G102" s="150">
        <v>4.9000000000000004</v>
      </c>
      <c r="H102" s="150">
        <v>6.08</v>
      </c>
      <c r="I102" s="150">
        <v>136.97999999999999</v>
      </c>
      <c r="J102" s="151">
        <v>2.8615255398883773E-4</v>
      </c>
    </row>
    <row r="103" spans="1:10" s="184" customFormat="1" ht="36" customHeight="1" x14ac:dyDescent="0.25">
      <c r="A103" s="186" t="s">
        <v>504</v>
      </c>
      <c r="B103" s="148" t="s">
        <v>360</v>
      </c>
      <c r="C103" s="186" t="s">
        <v>297</v>
      </c>
      <c r="D103" s="186" t="s">
        <v>361</v>
      </c>
      <c r="E103" s="149" t="s">
        <v>362</v>
      </c>
      <c r="F103" s="148">
        <v>112.42</v>
      </c>
      <c r="G103" s="150">
        <v>1.73</v>
      </c>
      <c r="H103" s="150">
        <v>2.14</v>
      </c>
      <c r="I103" s="150">
        <v>240.57</v>
      </c>
      <c r="J103" s="151">
        <v>5.0255307280694037E-4</v>
      </c>
    </row>
    <row r="104" spans="1:10" s="184" customFormat="1" ht="24" customHeight="1" x14ac:dyDescent="0.25">
      <c r="A104" s="186" t="s">
        <v>505</v>
      </c>
      <c r="B104" s="148" t="s">
        <v>364</v>
      </c>
      <c r="C104" s="186" t="s">
        <v>297</v>
      </c>
      <c r="D104" s="186" t="s">
        <v>365</v>
      </c>
      <c r="E104" s="149" t="s">
        <v>3</v>
      </c>
      <c r="F104" s="148">
        <v>22.53</v>
      </c>
      <c r="G104" s="150">
        <v>1.02</v>
      </c>
      <c r="H104" s="150">
        <v>1.26</v>
      </c>
      <c r="I104" s="150">
        <v>28.38</v>
      </c>
      <c r="J104" s="151">
        <v>5.9286096380516965E-5</v>
      </c>
    </row>
    <row r="105" spans="1:10" s="184" customFormat="1" ht="36" customHeight="1" x14ac:dyDescent="0.25">
      <c r="A105" s="186" t="s">
        <v>941</v>
      </c>
      <c r="B105" s="148" t="s">
        <v>506</v>
      </c>
      <c r="C105" s="186" t="s">
        <v>334</v>
      </c>
      <c r="D105" s="186" t="s">
        <v>507</v>
      </c>
      <c r="E105" s="149" t="s">
        <v>2</v>
      </c>
      <c r="F105" s="148">
        <v>1</v>
      </c>
      <c r="G105" s="150">
        <v>4101.78</v>
      </c>
      <c r="H105" s="150">
        <v>5095.6400000000003</v>
      </c>
      <c r="I105" s="150">
        <v>5095.6400000000003</v>
      </c>
      <c r="J105" s="151">
        <v>1.0644841584228945E-2</v>
      </c>
    </row>
    <row r="106" spans="1:10" s="184" customFormat="1" ht="24" customHeight="1" x14ac:dyDescent="0.25">
      <c r="A106" s="144" t="s">
        <v>508</v>
      </c>
      <c r="B106" s="144"/>
      <c r="C106" s="144"/>
      <c r="D106" s="144" t="s">
        <v>509</v>
      </c>
      <c r="E106" s="144"/>
      <c r="F106" s="145"/>
      <c r="G106" s="144"/>
      <c r="H106" s="144"/>
      <c r="I106" s="146">
        <v>40263.599999999999</v>
      </c>
      <c r="J106" s="147">
        <v>8.4111052509745696E-2</v>
      </c>
    </row>
    <row r="107" spans="1:10" s="184" customFormat="1" ht="24" customHeight="1" x14ac:dyDescent="0.25">
      <c r="A107" s="186" t="s">
        <v>510</v>
      </c>
      <c r="B107" s="148" t="s">
        <v>511</v>
      </c>
      <c r="C107" s="186" t="s">
        <v>334</v>
      </c>
      <c r="D107" s="186" t="s">
        <v>512</v>
      </c>
      <c r="E107" s="149" t="s">
        <v>513</v>
      </c>
      <c r="F107" s="148">
        <v>264</v>
      </c>
      <c r="G107" s="150">
        <v>112.88</v>
      </c>
      <c r="H107" s="150">
        <v>140.22999999999999</v>
      </c>
      <c r="I107" s="150">
        <v>37020.720000000001</v>
      </c>
      <c r="J107" s="151">
        <v>7.7336644608743205E-2</v>
      </c>
    </row>
    <row r="108" spans="1:10" s="184" customFormat="1" ht="48" customHeight="1" x14ac:dyDescent="0.25">
      <c r="A108" s="186" t="s">
        <v>514</v>
      </c>
      <c r="B108" s="148" t="s">
        <v>515</v>
      </c>
      <c r="C108" s="186" t="s">
        <v>297</v>
      </c>
      <c r="D108" s="186" t="s">
        <v>516</v>
      </c>
      <c r="E108" s="149" t="s">
        <v>3</v>
      </c>
      <c r="F108" s="148">
        <v>211.2</v>
      </c>
      <c r="G108" s="150">
        <v>4.5999999999999996</v>
      </c>
      <c r="H108" s="150">
        <v>5.71</v>
      </c>
      <c r="I108" s="150">
        <v>1205.95</v>
      </c>
      <c r="J108" s="151">
        <v>2.519241294224258E-3</v>
      </c>
    </row>
    <row r="109" spans="1:10" s="184" customFormat="1" ht="36" customHeight="1" x14ac:dyDescent="0.25">
      <c r="A109" s="186" t="s">
        <v>517</v>
      </c>
      <c r="B109" s="148" t="s">
        <v>518</v>
      </c>
      <c r="C109" s="186" t="s">
        <v>297</v>
      </c>
      <c r="D109" s="186" t="s">
        <v>519</v>
      </c>
      <c r="E109" s="149" t="s">
        <v>362</v>
      </c>
      <c r="F109" s="148">
        <v>1227.07</v>
      </c>
      <c r="G109" s="150">
        <v>1.34</v>
      </c>
      <c r="H109" s="150">
        <v>1.66</v>
      </c>
      <c r="I109" s="150">
        <v>2036.93</v>
      </c>
      <c r="J109" s="151">
        <v>4.2551666067782391E-3</v>
      </c>
    </row>
    <row r="110" spans="1:10" s="184" customFormat="1" ht="13.8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1:10" s="184" customFormat="1" ht="13.8" x14ac:dyDescent="0.25">
      <c r="A111" s="231"/>
      <c r="B111" s="231"/>
      <c r="C111" s="231"/>
      <c r="D111" s="29"/>
      <c r="E111" s="181"/>
      <c r="F111" s="264" t="s">
        <v>520</v>
      </c>
      <c r="G111" s="265"/>
      <c r="H111" s="25"/>
      <c r="I111" s="263">
        <v>385903.55</v>
      </c>
      <c r="J111" s="30"/>
    </row>
    <row r="112" spans="1:10" s="184" customFormat="1" ht="13.8" x14ac:dyDescent="0.25">
      <c r="A112" s="231"/>
      <c r="B112" s="231"/>
      <c r="C112" s="231"/>
      <c r="D112" s="29"/>
      <c r="E112" s="181"/>
      <c r="F112" s="264" t="s">
        <v>521</v>
      </c>
      <c r="G112" s="265"/>
      <c r="H112" s="25"/>
      <c r="I112" s="263">
        <v>92792.16</v>
      </c>
      <c r="J112" s="30"/>
    </row>
    <row r="113" spans="1:10" s="184" customFormat="1" ht="13.8" x14ac:dyDescent="0.25">
      <c r="A113" s="231"/>
      <c r="B113" s="231"/>
      <c r="C113" s="231"/>
      <c r="D113" s="29"/>
      <c r="E113" s="181"/>
      <c r="F113" s="264" t="s">
        <v>522</v>
      </c>
      <c r="G113" s="265"/>
      <c r="H113" s="25"/>
      <c r="I113" s="263">
        <v>478695.71</v>
      </c>
      <c r="J113" s="30"/>
    </row>
    <row r="114" spans="1:10" customFormat="1" x14ac:dyDescent="0.25">
      <c r="A114" s="231"/>
      <c r="B114" s="231"/>
      <c r="C114" s="231"/>
      <c r="D114" s="29"/>
      <c r="E114" s="27"/>
      <c r="F114" s="264"/>
      <c r="G114" s="264"/>
      <c r="H114" s="265"/>
      <c r="I114" s="1"/>
      <c r="J114" s="30"/>
    </row>
    <row r="115" spans="1:10" customFormat="1" x14ac:dyDescent="0.25">
      <c r="A115" s="231"/>
      <c r="B115" s="231"/>
      <c r="C115" s="231"/>
      <c r="D115" s="29"/>
      <c r="E115" s="27"/>
      <c r="F115" s="264"/>
      <c r="G115" s="264"/>
      <c r="H115" s="265"/>
      <c r="I115" s="1"/>
      <c r="J115" s="30"/>
    </row>
    <row r="116" spans="1:10" customFormat="1" x14ac:dyDescent="0.25">
      <c r="A116" s="231"/>
      <c r="B116" s="231"/>
      <c r="C116" s="231"/>
      <c r="D116" s="29"/>
      <c r="E116" s="27"/>
      <c r="F116" s="232"/>
      <c r="G116" s="232"/>
      <c r="H116" s="231"/>
      <c r="I116" s="1"/>
      <c r="J116" s="30"/>
    </row>
    <row r="117" spans="1:10" customFormat="1" ht="13.8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1:10" ht="18" x14ac:dyDescent="0.35">
      <c r="D118" s="3"/>
      <c r="E118" s="230"/>
      <c r="F118" s="230"/>
      <c r="G118" s="230"/>
      <c r="H118" s="230"/>
    </row>
    <row r="119" spans="1:10" ht="18" x14ac:dyDescent="0.25">
      <c r="C119" s="81" t="s">
        <v>7</v>
      </c>
      <c r="D119" s="214" t="str">
        <f>'MEMORIA DE CALCULO'!C7</f>
        <v>Flávia Cristina Barbosa</v>
      </c>
      <c r="E119" s="214"/>
      <c r="F119" s="214"/>
      <c r="G119" s="214"/>
      <c r="H119" s="8"/>
      <c r="I119" s="87"/>
    </row>
    <row r="120" spans="1:10" ht="18" x14ac:dyDescent="0.35">
      <c r="C120" s="82"/>
      <c r="D120" s="213" t="str">
        <f>"CREA - "&amp;'MEMORIA DE CALCULO'!C8</f>
        <v>CREA - MG 187-842/D</v>
      </c>
      <c r="E120" s="213"/>
      <c r="F120" s="213"/>
      <c r="G120" s="213"/>
      <c r="H120" s="35"/>
      <c r="I120" s="87"/>
    </row>
    <row r="121" spans="1:10" ht="18" x14ac:dyDescent="0.35">
      <c r="D121" s="89"/>
      <c r="E121" s="87"/>
      <c r="F121" s="35"/>
      <c r="G121" s="35"/>
      <c r="H121" s="35"/>
      <c r="I121" s="87"/>
    </row>
    <row r="122" spans="1:10" ht="18" x14ac:dyDescent="0.25">
      <c r="D122" s="4"/>
      <c r="E122" s="5"/>
      <c r="F122" s="23"/>
      <c r="G122" s="23"/>
      <c r="H122" s="8"/>
    </row>
  </sheetData>
  <mergeCells count="21">
    <mergeCell ref="A113:C113"/>
    <mergeCell ref="F113:G113"/>
    <mergeCell ref="F112:G112"/>
    <mergeCell ref="A111:C111"/>
    <mergeCell ref="F111:G111"/>
    <mergeCell ref="D119:G119"/>
    <mergeCell ref="D120:G120"/>
    <mergeCell ref="A1:G2"/>
    <mergeCell ref="A3:C6"/>
    <mergeCell ref="E3:G6"/>
    <mergeCell ref="D4:D6"/>
    <mergeCell ref="A7:I7"/>
    <mergeCell ref="H4:I4"/>
    <mergeCell ref="E118:H118"/>
    <mergeCell ref="A114:C114"/>
    <mergeCell ref="F114:H114"/>
    <mergeCell ref="A115:C115"/>
    <mergeCell ref="F115:H115"/>
    <mergeCell ref="A116:C116"/>
    <mergeCell ref="F116:H116"/>
    <mergeCell ref="A112:C112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Footer>Página &amp;P de &amp;N</oddFooter>
  </headerFooter>
  <rowBreaks count="7" manualBreakCount="7">
    <brk id="19" max="8" man="1"/>
    <brk id="33" max="8" man="1"/>
    <brk id="48" max="8" man="1"/>
    <brk id="63" max="8" man="1"/>
    <brk id="77" max="8" man="1"/>
    <brk id="88" max="8" man="1"/>
    <brk id="10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8"/>
  <sheetViews>
    <sheetView view="pageBreakPreview" zoomScale="60" zoomScaleNormal="55" workbookViewId="0">
      <selection activeCell="I22" sqref="H22:I25"/>
    </sheetView>
  </sheetViews>
  <sheetFormatPr defaultColWidth="9" defaultRowHeight="15" x14ac:dyDescent="0.25"/>
  <cols>
    <col min="1" max="1" width="24.3984375" style="9" customWidth="1"/>
    <col min="2" max="2" width="26.19921875" style="9" customWidth="1"/>
    <col min="3" max="3" width="60.59765625" style="9" customWidth="1"/>
    <col min="4" max="4" width="21.69921875" style="9" customWidth="1"/>
    <col min="5" max="5" width="17.19921875" style="9" customWidth="1"/>
    <col min="6" max="6" width="18.09765625" style="9" bestFit="1" customWidth="1"/>
    <col min="7" max="7" width="11.8984375" style="9" customWidth="1"/>
    <col min="8" max="8" width="18.8984375" style="9" customWidth="1"/>
    <col min="9" max="16384" width="9" style="9"/>
  </cols>
  <sheetData>
    <row r="1" spans="1:8" ht="40.200000000000003" customHeight="1" thickBot="1" x14ac:dyDescent="0.3">
      <c r="A1" s="207" t="str">
        <f>"PLANILHA DE COTAÇÕES - " &amp;C4</f>
        <v>PLANILHA DE COTAÇÕES - Bacia do João Paulo - Obras de Implantação de Drenagem Urbana do Bairro Primavera</v>
      </c>
      <c r="B1" s="207"/>
      <c r="C1" s="207"/>
      <c r="D1" s="207"/>
      <c r="E1" s="207"/>
      <c r="F1" s="208"/>
      <c r="G1" s="60" t="s">
        <v>5</v>
      </c>
      <c r="H1" s="61" t="str">
        <f>'MEMORIA DE CALCULO'!C1</f>
        <v>R00</v>
      </c>
    </row>
    <row r="2" spans="1:8" ht="20.399999999999999" customHeight="1" thickTop="1" thickBot="1" x14ac:dyDescent="0.3">
      <c r="A2" s="209"/>
      <c r="B2" s="209"/>
      <c r="C2" s="209"/>
      <c r="D2" s="209"/>
      <c r="E2" s="209"/>
      <c r="F2" s="210"/>
      <c r="G2" s="38" t="s">
        <v>43</v>
      </c>
      <c r="H2" s="59">
        <f ca="1">'MEMORIA DE CALCULO'!H11</f>
        <v>44517</v>
      </c>
    </row>
    <row r="3" spans="1:8" ht="32.4" customHeight="1" thickTop="1" x14ac:dyDescent="0.25">
      <c r="A3" s="191" t="s">
        <v>112</v>
      </c>
      <c r="B3" s="192"/>
      <c r="C3" s="199" t="s">
        <v>113</v>
      </c>
      <c r="D3" s="200"/>
      <c r="E3" s="201"/>
      <c r="F3" s="234" t="s">
        <v>42</v>
      </c>
      <c r="G3" s="191"/>
      <c r="H3" s="191"/>
    </row>
    <row r="4" spans="1:8" ht="42.6" customHeight="1" thickBot="1" x14ac:dyDescent="0.3">
      <c r="A4" s="193"/>
      <c r="B4" s="194"/>
      <c r="C4" s="202" t="str">
        <f>'MEMORIA DE CALCULO'!C2</f>
        <v>Bacia do João Paulo - Obras de Implantação de Drenagem Urbana do Bairro Primavera</v>
      </c>
      <c r="D4" s="203"/>
      <c r="E4" s="204"/>
      <c r="F4" s="235"/>
      <c r="G4" s="193"/>
      <c r="H4" s="193"/>
    </row>
    <row r="5" spans="1:8" ht="21" customHeight="1" thickBot="1" x14ac:dyDescent="0.3">
      <c r="A5" s="211" t="str">
        <f>"PROJETO EXECUTIVO - "&amp;C4</f>
        <v>PROJETO EXECUTIVO - Bacia do João Paulo - Obras de Implantação de Drenagem Urbana do Bairro Primavera</v>
      </c>
      <c r="B5" s="211"/>
      <c r="C5" s="211"/>
      <c r="D5" s="211"/>
      <c r="E5" s="211"/>
      <c r="F5" s="211"/>
      <c r="G5" s="211"/>
      <c r="H5" s="211"/>
    </row>
    <row r="6" spans="1:8" ht="15.6" thickBot="1" x14ac:dyDescent="0.3">
      <c r="A6" s="212"/>
      <c r="B6" s="212"/>
      <c r="C6" s="212"/>
      <c r="D6" s="212"/>
      <c r="E6" s="212"/>
      <c r="F6" s="212"/>
      <c r="G6" s="212"/>
      <c r="H6" s="212"/>
    </row>
    <row r="7" spans="1:8" s="10" customFormat="1" ht="32.25" customHeight="1" thickBot="1" x14ac:dyDescent="0.3">
      <c r="A7" s="83" t="s">
        <v>523</v>
      </c>
      <c r="B7" s="206" t="s">
        <v>201</v>
      </c>
      <c r="C7" s="206"/>
      <c r="D7" s="206"/>
      <c r="E7" s="84" t="s">
        <v>111</v>
      </c>
      <c r="F7" s="85"/>
      <c r="G7" s="85"/>
      <c r="H7" s="85">
        <f>MEDIAN(H9:H10)</f>
        <v>1684</v>
      </c>
    </row>
    <row r="8" spans="1:8" s="13" customFormat="1" ht="15.6" x14ac:dyDescent="0.25">
      <c r="A8" s="12" t="s">
        <v>12</v>
      </c>
      <c r="B8" s="12" t="s">
        <v>13</v>
      </c>
      <c r="C8" s="12" t="s">
        <v>8</v>
      </c>
      <c r="D8" s="12" t="s">
        <v>9</v>
      </c>
      <c r="E8" s="12" t="s">
        <v>10</v>
      </c>
      <c r="F8" s="12" t="s">
        <v>11</v>
      </c>
      <c r="G8" s="12" t="s">
        <v>118</v>
      </c>
      <c r="H8" s="12" t="s">
        <v>41</v>
      </c>
    </row>
    <row r="9" spans="1:8" ht="31.5" customHeight="1" x14ac:dyDescent="0.25">
      <c r="A9" s="11" t="s">
        <v>202</v>
      </c>
      <c r="B9" s="11" t="s">
        <v>204</v>
      </c>
      <c r="C9" s="31"/>
      <c r="D9" s="33"/>
      <c r="E9" s="11" t="s">
        <v>111</v>
      </c>
      <c r="F9" s="32">
        <v>2385</v>
      </c>
      <c r="G9" s="32">
        <v>0</v>
      </c>
      <c r="H9" s="32">
        <f>F9+G9</f>
        <v>2385</v>
      </c>
    </row>
    <row r="10" spans="1:8" ht="31.5" customHeight="1" x14ac:dyDescent="0.25">
      <c r="A10" s="11" t="s">
        <v>203</v>
      </c>
      <c r="B10" s="11" t="s">
        <v>205</v>
      </c>
      <c r="C10" s="31"/>
      <c r="D10" s="33"/>
      <c r="E10" s="11" t="s">
        <v>111</v>
      </c>
      <c r="F10" s="32">
        <v>983</v>
      </c>
      <c r="G10" s="32">
        <v>0</v>
      </c>
      <c r="H10" s="32">
        <f>F10+G10</f>
        <v>983</v>
      </c>
    </row>
    <row r="11" spans="1:8" ht="15.6" thickBot="1" x14ac:dyDescent="0.3">
      <c r="A11" s="14"/>
      <c r="B11" s="14"/>
      <c r="C11" s="14"/>
      <c r="D11" s="14"/>
      <c r="E11" s="15"/>
      <c r="F11" s="16"/>
      <c r="G11" s="16"/>
      <c r="H11" s="16"/>
    </row>
    <row r="16" spans="1:8" ht="18" x14ac:dyDescent="0.25">
      <c r="C16" s="4"/>
      <c r="D16" s="5"/>
      <c r="E16" s="7"/>
      <c r="F16" s="8"/>
    </row>
    <row r="17" spans="1:5" ht="18" x14ac:dyDescent="0.25">
      <c r="A17" s="233" t="s">
        <v>7</v>
      </c>
      <c r="B17" s="233"/>
      <c r="C17" s="214" t="str">
        <f>'MEMORIA DE CALCULO'!C7</f>
        <v>Flávia Cristina Barbosa</v>
      </c>
      <c r="D17" s="214"/>
      <c r="E17" s="214"/>
    </row>
    <row r="18" spans="1:5" ht="18" x14ac:dyDescent="0.25">
      <c r="B18" s="3"/>
      <c r="C18" s="213" t="str">
        <f>"CREA - "&amp;'MEMORIA DE CALCULO'!C8</f>
        <v>CREA - MG 187-842/D</v>
      </c>
      <c r="D18" s="213"/>
      <c r="E18" s="213"/>
    </row>
  </sheetData>
  <mergeCells count="11">
    <mergeCell ref="A5:H5"/>
    <mergeCell ref="A1:F2"/>
    <mergeCell ref="A3:B4"/>
    <mergeCell ref="F3:H4"/>
    <mergeCell ref="C4:E4"/>
    <mergeCell ref="C3:E3"/>
    <mergeCell ref="C17:E17"/>
    <mergeCell ref="C18:E18"/>
    <mergeCell ref="A17:B17"/>
    <mergeCell ref="A6:H6"/>
    <mergeCell ref="B7:D7"/>
  </mergeCells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8"/>
  <sheetViews>
    <sheetView view="pageBreakPreview" zoomScale="70" zoomScaleNormal="70" zoomScaleSheetLayoutView="70" workbookViewId="0">
      <selection activeCell="G15" sqref="G15"/>
    </sheetView>
  </sheetViews>
  <sheetFormatPr defaultColWidth="9" defaultRowHeight="15" x14ac:dyDescent="0.25"/>
  <cols>
    <col min="1" max="1" width="16" style="1" customWidth="1"/>
    <col min="2" max="2" width="9.59765625" style="1" customWidth="1"/>
    <col min="3" max="3" width="71.296875" style="1" customWidth="1"/>
    <col min="4" max="4" width="29.8984375" style="1" customWidth="1"/>
    <col min="5" max="5" width="12.3984375" style="1" customWidth="1"/>
    <col min="6" max="6" width="11.19921875" style="1" customWidth="1"/>
    <col min="7" max="7" width="15.59765625" style="1" customWidth="1"/>
    <col min="8" max="8" width="15.19921875" style="1" customWidth="1"/>
    <col min="9" max="9" width="19" style="1" customWidth="1"/>
    <col min="10" max="10" width="16.8984375" style="1" customWidth="1"/>
    <col min="11" max="16384" width="9" style="1"/>
  </cols>
  <sheetData>
    <row r="1" spans="1:10" ht="16.2" customHeight="1" thickBot="1" x14ac:dyDescent="0.3">
      <c r="A1" s="215" t="str">
        <f>"CURVA ABC- " &amp;C4</f>
        <v>CURVA ABC- Bacia do João Paulo - Obras de Implantação de Drenagem Urbana do Bairro Primavera</v>
      </c>
      <c r="B1" s="216"/>
      <c r="C1" s="216"/>
      <c r="D1" s="216"/>
      <c r="E1" s="216"/>
      <c r="F1" s="216"/>
      <c r="G1" s="216"/>
      <c r="H1" s="217"/>
      <c r="I1" s="45" t="s">
        <v>5</v>
      </c>
      <c r="J1" s="47" t="str">
        <f>'MEMORIA DE CALCULO'!C1</f>
        <v>R00</v>
      </c>
    </row>
    <row r="2" spans="1:10" s="9" customFormat="1" ht="16.2" thickBot="1" x14ac:dyDescent="0.3">
      <c r="A2" s="218"/>
      <c r="B2" s="219"/>
      <c r="C2" s="219"/>
      <c r="D2" s="219"/>
      <c r="E2" s="219"/>
      <c r="F2" s="219"/>
      <c r="G2" s="219"/>
      <c r="H2" s="220"/>
      <c r="I2" s="46" t="s">
        <v>43</v>
      </c>
      <c r="J2" s="48">
        <f ca="1">'MEMORIA DE CALCULO'!C3</f>
        <v>44517</v>
      </c>
    </row>
    <row r="3" spans="1:10" s="9" customFormat="1" ht="15.6" customHeight="1" x14ac:dyDescent="0.25">
      <c r="A3" s="37" t="s">
        <v>112</v>
      </c>
      <c r="B3" s="37"/>
      <c r="C3" s="240" t="s">
        <v>113</v>
      </c>
      <c r="D3" s="241"/>
      <c r="E3" s="242" t="s">
        <v>42</v>
      </c>
      <c r="F3" s="193"/>
      <c r="G3" s="193"/>
      <c r="H3" s="223"/>
      <c r="I3" s="49" t="s">
        <v>114</v>
      </c>
      <c r="J3" s="50"/>
    </row>
    <row r="4" spans="1:10" s="9" customFormat="1" ht="52.2" customHeight="1" thickBot="1" x14ac:dyDescent="0.3">
      <c r="A4" s="37"/>
      <c r="B4" s="37"/>
      <c r="C4" s="236" t="str">
        <f>'MEMORIA DE CALCULO'!C2</f>
        <v>Bacia do João Paulo - Obras de Implantação de Drenagem Urbana do Bairro Primavera</v>
      </c>
      <c r="D4" s="237"/>
      <c r="E4" s="242"/>
      <c r="F4" s="193"/>
      <c r="G4" s="193"/>
      <c r="H4" s="223"/>
      <c r="I4" s="228" t="str">
        <f>'MEMORIA DE CALCULO'!C6</f>
        <v>SINAPI - 09/2021 - Minas Gerais 
SETOP - 07/2021 - Minas Gerais</v>
      </c>
      <c r="J4" s="229"/>
    </row>
    <row r="5" spans="1:10" s="9" customFormat="1" ht="21" customHeight="1" x14ac:dyDescent="0.25">
      <c r="A5" s="37"/>
      <c r="B5" s="37"/>
      <c r="C5" s="236"/>
      <c r="D5" s="237"/>
      <c r="E5" s="242"/>
      <c r="F5" s="193"/>
      <c r="G5" s="193"/>
      <c r="H5" s="223"/>
      <c r="I5" s="49" t="s">
        <v>115</v>
      </c>
      <c r="J5" s="54">
        <f>'MEMORIA DE CALCULO'!C4</f>
        <v>0.24229999999999999</v>
      </c>
    </row>
    <row r="6" spans="1:10" s="9" customFormat="1" ht="20.399999999999999" customHeight="1" thickBot="1" x14ac:dyDescent="0.3">
      <c r="A6" s="37"/>
      <c r="B6" s="37"/>
      <c r="C6" s="238"/>
      <c r="D6" s="239"/>
      <c r="E6" s="243"/>
      <c r="F6" s="244"/>
      <c r="G6" s="244"/>
      <c r="H6" s="245"/>
      <c r="I6" s="53" t="s">
        <v>116</v>
      </c>
      <c r="J6" s="55">
        <f>'MEMORIA DE CALCULO'!C5</f>
        <v>0.20250000000000001</v>
      </c>
    </row>
    <row r="7" spans="1:10" s="9" customFormat="1" ht="22.2" customHeight="1" thickBot="1" x14ac:dyDescent="0.3">
      <c r="A7" s="226" t="str">
        <f>"PROJETO EXECUTIVO - "&amp;C4</f>
        <v>PROJETO EXECUTIVO - Bacia do João Paulo - Obras de Implantação de Drenagem Urbana do Bairro Primavera</v>
      </c>
      <c r="B7" s="211"/>
      <c r="C7" s="211"/>
      <c r="D7" s="211"/>
      <c r="E7" s="211"/>
      <c r="F7" s="211"/>
      <c r="G7" s="211"/>
      <c r="H7" s="211"/>
      <c r="I7" s="211"/>
      <c r="J7" s="227"/>
    </row>
    <row r="8" spans="1:10" s="184" customFormat="1" ht="30" customHeight="1" x14ac:dyDescent="0.25">
      <c r="A8" s="142" t="s">
        <v>286</v>
      </c>
      <c r="B8" s="185" t="s">
        <v>287</v>
      </c>
      <c r="C8" s="185" t="s">
        <v>288</v>
      </c>
      <c r="D8" s="185" t="s">
        <v>210</v>
      </c>
      <c r="E8" s="143" t="s">
        <v>289</v>
      </c>
      <c r="F8" s="142" t="s">
        <v>290</v>
      </c>
      <c r="G8" s="142" t="s">
        <v>622</v>
      </c>
      <c r="H8" s="142" t="s">
        <v>0</v>
      </c>
      <c r="I8" s="142" t="s">
        <v>293</v>
      </c>
      <c r="J8" s="142" t="s">
        <v>623</v>
      </c>
    </row>
    <row r="9" spans="1:10" s="184" customFormat="1" ht="46.2" customHeight="1" x14ac:dyDescent="0.25">
      <c r="A9" s="148" t="s">
        <v>430</v>
      </c>
      <c r="B9" s="186" t="s">
        <v>334</v>
      </c>
      <c r="C9" s="186" t="s">
        <v>431</v>
      </c>
      <c r="D9" s="186" t="s">
        <v>560</v>
      </c>
      <c r="E9" s="149" t="s">
        <v>1</v>
      </c>
      <c r="F9" s="148" t="s">
        <v>624</v>
      </c>
      <c r="G9" s="148" t="s">
        <v>762</v>
      </c>
      <c r="H9" s="148" t="s">
        <v>763</v>
      </c>
      <c r="I9" s="148" t="s">
        <v>764</v>
      </c>
      <c r="J9" s="148" t="s">
        <v>764</v>
      </c>
    </row>
    <row r="10" spans="1:10" s="184" customFormat="1" ht="46.2" customHeight="1" x14ac:dyDescent="0.25">
      <c r="A10" s="148" t="s">
        <v>392</v>
      </c>
      <c r="B10" s="186" t="s">
        <v>297</v>
      </c>
      <c r="C10" s="186" t="s">
        <v>393</v>
      </c>
      <c r="D10" s="186" t="s">
        <v>625</v>
      </c>
      <c r="E10" s="149" t="s">
        <v>312</v>
      </c>
      <c r="F10" s="148" t="s">
        <v>626</v>
      </c>
      <c r="G10" s="148" t="s">
        <v>765</v>
      </c>
      <c r="H10" s="148" t="s">
        <v>766</v>
      </c>
      <c r="I10" s="148" t="s">
        <v>767</v>
      </c>
      <c r="J10" s="148" t="s">
        <v>768</v>
      </c>
    </row>
    <row r="11" spans="1:10" s="184" customFormat="1" ht="46.2" customHeight="1" x14ac:dyDescent="0.25">
      <c r="A11" s="148" t="s">
        <v>296</v>
      </c>
      <c r="B11" s="186" t="s">
        <v>297</v>
      </c>
      <c r="C11" s="186" t="s">
        <v>298</v>
      </c>
      <c r="D11" s="186" t="s">
        <v>532</v>
      </c>
      <c r="E11" s="149" t="s">
        <v>299</v>
      </c>
      <c r="F11" s="148" t="s">
        <v>627</v>
      </c>
      <c r="G11" s="148" t="s">
        <v>769</v>
      </c>
      <c r="H11" s="148" t="s">
        <v>770</v>
      </c>
      <c r="I11" s="148" t="s">
        <v>771</v>
      </c>
      <c r="J11" s="148" t="s">
        <v>772</v>
      </c>
    </row>
    <row r="12" spans="1:10" s="184" customFormat="1" ht="46.2" customHeight="1" x14ac:dyDescent="0.25">
      <c r="A12" s="148" t="s">
        <v>511</v>
      </c>
      <c r="B12" s="186" t="s">
        <v>334</v>
      </c>
      <c r="C12" s="186" t="s">
        <v>512</v>
      </c>
      <c r="D12" s="186" t="s">
        <v>532</v>
      </c>
      <c r="E12" s="149" t="s">
        <v>513</v>
      </c>
      <c r="F12" s="148" t="s">
        <v>628</v>
      </c>
      <c r="G12" s="148" t="s">
        <v>773</v>
      </c>
      <c r="H12" s="148" t="s">
        <v>774</v>
      </c>
      <c r="I12" s="148" t="s">
        <v>775</v>
      </c>
      <c r="J12" s="148" t="s">
        <v>776</v>
      </c>
    </row>
    <row r="13" spans="1:10" s="184" customFormat="1" ht="46.2" customHeight="1" x14ac:dyDescent="0.25">
      <c r="A13" s="148" t="s">
        <v>360</v>
      </c>
      <c r="B13" s="186" t="s">
        <v>297</v>
      </c>
      <c r="C13" s="186" t="s">
        <v>361</v>
      </c>
      <c r="D13" s="186" t="s">
        <v>538</v>
      </c>
      <c r="E13" s="149" t="s">
        <v>362</v>
      </c>
      <c r="F13" s="148" t="s">
        <v>777</v>
      </c>
      <c r="G13" s="148" t="s">
        <v>778</v>
      </c>
      <c r="H13" s="148" t="s">
        <v>779</v>
      </c>
      <c r="I13" s="148" t="s">
        <v>780</v>
      </c>
      <c r="J13" s="148" t="s">
        <v>781</v>
      </c>
    </row>
    <row r="14" spans="1:10" s="184" customFormat="1" ht="46.2" customHeight="1" x14ac:dyDescent="0.25">
      <c r="A14" s="148" t="s">
        <v>407</v>
      </c>
      <c r="B14" s="186" t="s">
        <v>297</v>
      </c>
      <c r="C14" s="186" t="s">
        <v>408</v>
      </c>
      <c r="D14" s="186" t="s">
        <v>546</v>
      </c>
      <c r="E14" s="149" t="s">
        <v>3</v>
      </c>
      <c r="F14" s="148" t="s">
        <v>629</v>
      </c>
      <c r="G14" s="148" t="s">
        <v>782</v>
      </c>
      <c r="H14" s="148" t="s">
        <v>783</v>
      </c>
      <c r="I14" s="148" t="s">
        <v>784</v>
      </c>
      <c r="J14" s="148" t="s">
        <v>785</v>
      </c>
    </row>
    <row r="15" spans="1:10" s="184" customFormat="1" ht="46.2" customHeight="1" x14ac:dyDescent="0.25">
      <c r="A15" s="148" t="s">
        <v>435</v>
      </c>
      <c r="B15" s="186" t="s">
        <v>334</v>
      </c>
      <c r="C15" s="186" t="s">
        <v>721</v>
      </c>
      <c r="D15" s="186" t="s">
        <v>560</v>
      </c>
      <c r="E15" s="149" t="s">
        <v>2</v>
      </c>
      <c r="F15" s="148" t="s">
        <v>630</v>
      </c>
      <c r="G15" s="148" t="s">
        <v>786</v>
      </c>
      <c r="H15" s="148" t="s">
        <v>786</v>
      </c>
      <c r="I15" s="148" t="s">
        <v>787</v>
      </c>
      <c r="J15" s="148" t="s">
        <v>788</v>
      </c>
    </row>
    <row r="16" spans="1:10" s="184" customFormat="1" ht="46.2" customHeight="1" x14ac:dyDescent="0.25">
      <c r="A16" s="148" t="s">
        <v>454</v>
      </c>
      <c r="B16" s="186" t="s">
        <v>334</v>
      </c>
      <c r="C16" s="186" t="s">
        <v>455</v>
      </c>
      <c r="D16" s="186" t="s">
        <v>560</v>
      </c>
      <c r="E16" s="149" t="s">
        <v>2</v>
      </c>
      <c r="F16" s="148" t="s">
        <v>630</v>
      </c>
      <c r="G16" s="148" t="s">
        <v>789</v>
      </c>
      <c r="H16" s="148" t="s">
        <v>789</v>
      </c>
      <c r="I16" s="148" t="s">
        <v>790</v>
      </c>
      <c r="J16" s="148" t="s">
        <v>791</v>
      </c>
    </row>
    <row r="17" spans="1:10" s="184" customFormat="1" ht="46.2" customHeight="1" x14ac:dyDescent="0.25">
      <c r="A17" s="153" t="s">
        <v>439</v>
      </c>
      <c r="B17" s="152" t="s">
        <v>334</v>
      </c>
      <c r="C17" s="152" t="s">
        <v>440</v>
      </c>
      <c r="D17" s="152" t="s">
        <v>568</v>
      </c>
      <c r="E17" s="154" t="s">
        <v>111</v>
      </c>
      <c r="F17" s="153" t="s">
        <v>631</v>
      </c>
      <c r="G17" s="153" t="s">
        <v>792</v>
      </c>
      <c r="H17" s="153" t="s">
        <v>793</v>
      </c>
      <c r="I17" s="153" t="s">
        <v>794</v>
      </c>
      <c r="J17" s="153" t="s">
        <v>795</v>
      </c>
    </row>
    <row r="18" spans="1:10" s="184" customFormat="1" ht="46.2" customHeight="1" x14ac:dyDescent="0.25">
      <c r="A18" s="148" t="s">
        <v>415</v>
      </c>
      <c r="B18" s="186" t="s">
        <v>297</v>
      </c>
      <c r="C18" s="186" t="s">
        <v>416</v>
      </c>
      <c r="D18" s="186" t="s">
        <v>538</v>
      </c>
      <c r="E18" s="149" t="s">
        <v>3</v>
      </c>
      <c r="F18" s="148" t="s">
        <v>632</v>
      </c>
      <c r="G18" s="148" t="s">
        <v>796</v>
      </c>
      <c r="H18" s="148" t="s">
        <v>797</v>
      </c>
      <c r="I18" s="148" t="s">
        <v>798</v>
      </c>
      <c r="J18" s="148" t="s">
        <v>799</v>
      </c>
    </row>
    <row r="19" spans="1:10" s="184" customFormat="1" ht="46.2" customHeight="1" x14ac:dyDescent="0.25">
      <c r="A19" s="148" t="s">
        <v>323</v>
      </c>
      <c r="B19" s="186" t="s">
        <v>303</v>
      </c>
      <c r="C19" s="186" t="s">
        <v>324</v>
      </c>
      <c r="D19" s="186" t="s">
        <v>541</v>
      </c>
      <c r="E19" s="149" t="s">
        <v>1</v>
      </c>
      <c r="F19" s="148" t="s">
        <v>633</v>
      </c>
      <c r="G19" s="148" t="s">
        <v>800</v>
      </c>
      <c r="H19" s="148" t="s">
        <v>801</v>
      </c>
      <c r="I19" s="148" t="s">
        <v>802</v>
      </c>
      <c r="J19" s="148" t="s">
        <v>803</v>
      </c>
    </row>
    <row r="20" spans="1:10" s="184" customFormat="1" ht="46.2" customHeight="1" x14ac:dyDescent="0.25">
      <c r="A20" s="153" t="s">
        <v>442</v>
      </c>
      <c r="B20" s="152" t="s">
        <v>297</v>
      </c>
      <c r="C20" s="152" t="s">
        <v>443</v>
      </c>
      <c r="D20" s="152" t="s">
        <v>568</v>
      </c>
      <c r="E20" s="154" t="s">
        <v>111</v>
      </c>
      <c r="F20" s="153" t="s">
        <v>634</v>
      </c>
      <c r="G20" s="153" t="s">
        <v>804</v>
      </c>
      <c r="H20" s="153" t="s">
        <v>805</v>
      </c>
      <c r="I20" s="153" t="s">
        <v>806</v>
      </c>
      <c r="J20" s="153" t="s">
        <v>807</v>
      </c>
    </row>
    <row r="21" spans="1:10" s="184" customFormat="1" ht="46.2" customHeight="1" x14ac:dyDescent="0.25">
      <c r="A21" s="148" t="s">
        <v>314</v>
      </c>
      <c r="B21" s="186" t="s">
        <v>303</v>
      </c>
      <c r="C21" s="186" t="s">
        <v>315</v>
      </c>
      <c r="D21" s="186" t="s">
        <v>541</v>
      </c>
      <c r="E21" s="149" t="s">
        <v>305</v>
      </c>
      <c r="F21" s="148" t="s">
        <v>635</v>
      </c>
      <c r="G21" s="148" t="s">
        <v>808</v>
      </c>
      <c r="H21" s="148" t="s">
        <v>809</v>
      </c>
      <c r="I21" s="148" t="s">
        <v>810</v>
      </c>
      <c r="J21" s="148" t="s">
        <v>811</v>
      </c>
    </row>
    <row r="22" spans="1:10" s="184" customFormat="1" ht="46.2" customHeight="1" x14ac:dyDescent="0.25">
      <c r="A22" s="148" t="s">
        <v>451</v>
      </c>
      <c r="B22" s="186" t="s">
        <v>334</v>
      </c>
      <c r="C22" s="186" t="s">
        <v>452</v>
      </c>
      <c r="D22" s="186" t="s">
        <v>560</v>
      </c>
      <c r="E22" s="149" t="s">
        <v>2</v>
      </c>
      <c r="F22" s="148" t="s">
        <v>630</v>
      </c>
      <c r="G22" s="148" t="s">
        <v>812</v>
      </c>
      <c r="H22" s="148" t="s">
        <v>812</v>
      </c>
      <c r="I22" s="148" t="s">
        <v>725</v>
      </c>
      <c r="J22" s="148" t="s">
        <v>813</v>
      </c>
    </row>
    <row r="23" spans="1:10" s="184" customFormat="1" ht="46.2" customHeight="1" x14ac:dyDescent="0.25">
      <c r="A23" s="148" t="s">
        <v>464</v>
      </c>
      <c r="B23" s="186" t="s">
        <v>297</v>
      </c>
      <c r="C23" s="186" t="s">
        <v>465</v>
      </c>
      <c r="D23" s="186" t="s">
        <v>636</v>
      </c>
      <c r="E23" s="149" t="s">
        <v>1</v>
      </c>
      <c r="F23" s="148" t="s">
        <v>637</v>
      </c>
      <c r="G23" s="148" t="s">
        <v>814</v>
      </c>
      <c r="H23" s="148" t="s">
        <v>815</v>
      </c>
      <c r="I23" s="148" t="s">
        <v>816</v>
      </c>
      <c r="J23" s="148" t="s">
        <v>817</v>
      </c>
    </row>
    <row r="24" spans="1:10" s="184" customFormat="1" ht="46.2" customHeight="1" x14ac:dyDescent="0.25">
      <c r="A24" s="148" t="s">
        <v>307</v>
      </c>
      <c r="B24" s="186" t="s">
        <v>303</v>
      </c>
      <c r="C24" s="186" t="s">
        <v>308</v>
      </c>
      <c r="D24" s="186" t="s">
        <v>541</v>
      </c>
      <c r="E24" s="149" t="s">
        <v>305</v>
      </c>
      <c r="F24" s="148" t="s">
        <v>638</v>
      </c>
      <c r="G24" s="148" t="s">
        <v>818</v>
      </c>
      <c r="H24" s="148" t="s">
        <v>819</v>
      </c>
      <c r="I24" s="148" t="s">
        <v>726</v>
      </c>
      <c r="J24" s="148" t="s">
        <v>820</v>
      </c>
    </row>
    <row r="25" spans="1:10" s="184" customFormat="1" ht="46.2" customHeight="1" x14ac:dyDescent="0.25">
      <c r="A25" s="148" t="s">
        <v>506</v>
      </c>
      <c r="B25" s="186" t="s">
        <v>334</v>
      </c>
      <c r="C25" s="186" t="s">
        <v>507</v>
      </c>
      <c r="D25" s="186" t="s">
        <v>591</v>
      </c>
      <c r="E25" s="149" t="s">
        <v>2</v>
      </c>
      <c r="F25" s="148" t="s">
        <v>630</v>
      </c>
      <c r="G25" s="148" t="s">
        <v>821</v>
      </c>
      <c r="H25" s="148" t="s">
        <v>821</v>
      </c>
      <c r="I25" s="148" t="s">
        <v>822</v>
      </c>
      <c r="J25" s="148" t="s">
        <v>823</v>
      </c>
    </row>
    <row r="26" spans="1:10" s="184" customFormat="1" ht="46.2" customHeight="1" x14ac:dyDescent="0.25">
      <c r="A26" s="148" t="s">
        <v>333</v>
      </c>
      <c r="B26" s="186" t="s">
        <v>334</v>
      </c>
      <c r="C26" s="186" t="s">
        <v>335</v>
      </c>
      <c r="D26" s="186" t="s">
        <v>528</v>
      </c>
      <c r="E26" s="149" t="s">
        <v>312</v>
      </c>
      <c r="F26" s="148" t="s">
        <v>639</v>
      </c>
      <c r="G26" s="148" t="s">
        <v>824</v>
      </c>
      <c r="H26" s="148" t="s">
        <v>825</v>
      </c>
      <c r="I26" s="148" t="s">
        <v>727</v>
      </c>
      <c r="J26" s="148" t="s">
        <v>826</v>
      </c>
    </row>
    <row r="27" spans="1:10" s="184" customFormat="1" ht="46.2" customHeight="1" x14ac:dyDescent="0.25">
      <c r="A27" s="148" t="s">
        <v>302</v>
      </c>
      <c r="B27" s="186" t="s">
        <v>303</v>
      </c>
      <c r="C27" s="186" t="s">
        <v>304</v>
      </c>
      <c r="D27" s="186" t="s">
        <v>541</v>
      </c>
      <c r="E27" s="149" t="s">
        <v>305</v>
      </c>
      <c r="F27" s="148" t="s">
        <v>638</v>
      </c>
      <c r="G27" s="148" t="s">
        <v>827</v>
      </c>
      <c r="H27" s="148" t="s">
        <v>828</v>
      </c>
      <c r="I27" s="148" t="s">
        <v>829</v>
      </c>
      <c r="J27" s="148" t="s">
        <v>830</v>
      </c>
    </row>
    <row r="28" spans="1:10" s="184" customFormat="1" ht="46.2" customHeight="1" x14ac:dyDescent="0.25">
      <c r="A28" s="148" t="s">
        <v>337</v>
      </c>
      <c r="B28" s="186" t="s">
        <v>334</v>
      </c>
      <c r="C28" s="186" t="s">
        <v>338</v>
      </c>
      <c r="D28" s="186" t="s">
        <v>528</v>
      </c>
      <c r="E28" s="149" t="s">
        <v>312</v>
      </c>
      <c r="F28" s="148" t="s">
        <v>640</v>
      </c>
      <c r="G28" s="148" t="s">
        <v>831</v>
      </c>
      <c r="H28" s="148" t="s">
        <v>832</v>
      </c>
      <c r="I28" s="148" t="s">
        <v>833</v>
      </c>
      <c r="J28" s="148" t="s">
        <v>834</v>
      </c>
    </row>
    <row r="29" spans="1:10" s="184" customFormat="1" ht="46.2" customHeight="1" x14ac:dyDescent="0.25">
      <c r="A29" s="148" t="s">
        <v>835</v>
      </c>
      <c r="B29" s="186" t="s">
        <v>297</v>
      </c>
      <c r="C29" s="186" t="s">
        <v>836</v>
      </c>
      <c r="D29" s="186" t="s">
        <v>636</v>
      </c>
      <c r="E29" s="149" t="s">
        <v>1</v>
      </c>
      <c r="F29" s="148" t="s">
        <v>837</v>
      </c>
      <c r="G29" s="148" t="s">
        <v>838</v>
      </c>
      <c r="H29" s="148" t="s">
        <v>839</v>
      </c>
      <c r="I29" s="148" t="s">
        <v>840</v>
      </c>
      <c r="J29" s="148" t="s">
        <v>841</v>
      </c>
    </row>
    <row r="30" spans="1:10" s="184" customFormat="1" ht="46.2" customHeight="1" x14ac:dyDescent="0.25">
      <c r="A30" s="148" t="s">
        <v>357</v>
      </c>
      <c r="B30" s="186" t="s">
        <v>297</v>
      </c>
      <c r="C30" s="186" t="s">
        <v>358</v>
      </c>
      <c r="D30" s="186" t="s">
        <v>538</v>
      </c>
      <c r="E30" s="149" t="s">
        <v>3</v>
      </c>
      <c r="F30" s="148" t="s">
        <v>842</v>
      </c>
      <c r="G30" s="148" t="s">
        <v>843</v>
      </c>
      <c r="H30" s="148" t="s">
        <v>844</v>
      </c>
      <c r="I30" s="148" t="s">
        <v>845</v>
      </c>
      <c r="J30" s="148" t="s">
        <v>846</v>
      </c>
    </row>
    <row r="31" spans="1:10" s="184" customFormat="1" ht="46.2" customHeight="1" x14ac:dyDescent="0.25">
      <c r="A31" s="148" t="s">
        <v>364</v>
      </c>
      <c r="B31" s="186" t="s">
        <v>297</v>
      </c>
      <c r="C31" s="186" t="s">
        <v>365</v>
      </c>
      <c r="D31" s="186" t="s">
        <v>641</v>
      </c>
      <c r="E31" s="149" t="s">
        <v>3</v>
      </c>
      <c r="F31" s="148" t="s">
        <v>847</v>
      </c>
      <c r="G31" s="148" t="s">
        <v>727</v>
      </c>
      <c r="H31" s="148" t="s">
        <v>848</v>
      </c>
      <c r="I31" s="148" t="s">
        <v>849</v>
      </c>
      <c r="J31" s="148" t="s">
        <v>850</v>
      </c>
    </row>
    <row r="32" spans="1:10" s="184" customFormat="1" ht="46.2" customHeight="1" x14ac:dyDescent="0.25">
      <c r="A32" s="148" t="s">
        <v>482</v>
      </c>
      <c r="B32" s="186" t="s">
        <v>334</v>
      </c>
      <c r="C32" s="186" t="s">
        <v>483</v>
      </c>
      <c r="D32" s="186" t="s">
        <v>532</v>
      </c>
      <c r="E32" s="149" t="s">
        <v>3</v>
      </c>
      <c r="F32" s="148" t="s">
        <v>642</v>
      </c>
      <c r="G32" s="148" t="s">
        <v>851</v>
      </c>
      <c r="H32" s="148" t="s">
        <v>852</v>
      </c>
      <c r="I32" s="148" t="s">
        <v>853</v>
      </c>
      <c r="J32" s="148" t="s">
        <v>854</v>
      </c>
    </row>
    <row r="33" spans="1:10" s="184" customFormat="1" ht="46.2" customHeight="1" x14ac:dyDescent="0.25">
      <c r="A33" s="148" t="s">
        <v>476</v>
      </c>
      <c r="B33" s="186" t="s">
        <v>303</v>
      </c>
      <c r="C33" s="186" t="s">
        <v>477</v>
      </c>
      <c r="D33" s="186" t="s">
        <v>541</v>
      </c>
      <c r="E33" s="149" t="s">
        <v>3</v>
      </c>
      <c r="F33" s="148" t="s">
        <v>643</v>
      </c>
      <c r="G33" s="148" t="s">
        <v>855</v>
      </c>
      <c r="H33" s="148" t="s">
        <v>856</v>
      </c>
      <c r="I33" s="148" t="s">
        <v>728</v>
      </c>
      <c r="J33" s="148" t="s">
        <v>857</v>
      </c>
    </row>
    <row r="34" spans="1:10" s="184" customFormat="1" ht="46.2" customHeight="1" x14ac:dyDescent="0.25">
      <c r="A34" s="148" t="s">
        <v>448</v>
      </c>
      <c r="B34" s="186" t="s">
        <v>334</v>
      </c>
      <c r="C34" s="186" t="s">
        <v>449</v>
      </c>
      <c r="D34" s="186" t="s">
        <v>560</v>
      </c>
      <c r="E34" s="149" t="s">
        <v>2</v>
      </c>
      <c r="F34" s="148" t="s">
        <v>630</v>
      </c>
      <c r="G34" s="148" t="s">
        <v>858</v>
      </c>
      <c r="H34" s="148" t="s">
        <v>858</v>
      </c>
      <c r="I34" s="148" t="s">
        <v>729</v>
      </c>
      <c r="J34" s="148" t="s">
        <v>859</v>
      </c>
    </row>
    <row r="35" spans="1:10" s="184" customFormat="1" ht="46.2" customHeight="1" x14ac:dyDescent="0.25">
      <c r="A35" s="148" t="s">
        <v>421</v>
      </c>
      <c r="B35" s="186" t="s">
        <v>297</v>
      </c>
      <c r="C35" s="186" t="s">
        <v>422</v>
      </c>
      <c r="D35" s="186" t="s">
        <v>625</v>
      </c>
      <c r="E35" s="149" t="s">
        <v>1</v>
      </c>
      <c r="F35" s="148" t="s">
        <v>645</v>
      </c>
      <c r="G35" s="148" t="s">
        <v>860</v>
      </c>
      <c r="H35" s="148" t="s">
        <v>861</v>
      </c>
      <c r="I35" s="148" t="s">
        <v>644</v>
      </c>
      <c r="J35" s="148" t="s">
        <v>862</v>
      </c>
    </row>
    <row r="36" spans="1:10" s="184" customFormat="1" ht="46.2" customHeight="1" x14ac:dyDescent="0.25">
      <c r="A36" s="148" t="s">
        <v>410</v>
      </c>
      <c r="B36" s="186" t="s">
        <v>297</v>
      </c>
      <c r="C36" s="186" t="s">
        <v>411</v>
      </c>
      <c r="D36" s="186" t="s">
        <v>546</v>
      </c>
      <c r="E36" s="149" t="s">
        <v>3</v>
      </c>
      <c r="F36" s="148" t="s">
        <v>646</v>
      </c>
      <c r="G36" s="148" t="s">
        <v>863</v>
      </c>
      <c r="H36" s="148" t="s">
        <v>864</v>
      </c>
      <c r="I36" s="148" t="s">
        <v>647</v>
      </c>
      <c r="J36" s="148" t="s">
        <v>865</v>
      </c>
    </row>
    <row r="37" spans="1:10" s="184" customFormat="1" ht="46.2" customHeight="1" x14ac:dyDescent="0.25">
      <c r="A37" s="148" t="s">
        <v>518</v>
      </c>
      <c r="B37" s="186" t="s">
        <v>297</v>
      </c>
      <c r="C37" s="186" t="s">
        <v>519</v>
      </c>
      <c r="D37" s="186" t="s">
        <v>538</v>
      </c>
      <c r="E37" s="149" t="s">
        <v>362</v>
      </c>
      <c r="F37" s="148" t="s">
        <v>648</v>
      </c>
      <c r="G37" s="148" t="s">
        <v>866</v>
      </c>
      <c r="H37" s="148" t="s">
        <v>867</v>
      </c>
      <c r="I37" s="148" t="s">
        <v>730</v>
      </c>
      <c r="J37" s="148" t="s">
        <v>868</v>
      </c>
    </row>
    <row r="38" spans="1:10" s="184" customFormat="1" ht="46.2" customHeight="1" x14ac:dyDescent="0.25">
      <c r="A38" s="148" t="s">
        <v>330</v>
      </c>
      <c r="B38" s="186" t="s">
        <v>303</v>
      </c>
      <c r="C38" s="186" t="s">
        <v>331</v>
      </c>
      <c r="D38" s="186" t="s">
        <v>541</v>
      </c>
      <c r="E38" s="149" t="s">
        <v>2</v>
      </c>
      <c r="F38" s="148" t="s">
        <v>630</v>
      </c>
      <c r="G38" s="148" t="s">
        <v>869</v>
      </c>
      <c r="H38" s="148" t="s">
        <v>869</v>
      </c>
      <c r="I38" s="148" t="s">
        <v>649</v>
      </c>
      <c r="J38" s="148" t="s">
        <v>870</v>
      </c>
    </row>
    <row r="39" spans="1:10" s="184" customFormat="1" ht="46.2" customHeight="1" x14ac:dyDescent="0.25">
      <c r="A39" s="148" t="s">
        <v>445</v>
      </c>
      <c r="B39" s="186" t="s">
        <v>297</v>
      </c>
      <c r="C39" s="186" t="s">
        <v>446</v>
      </c>
      <c r="D39" s="186" t="s">
        <v>650</v>
      </c>
      <c r="E39" s="149" t="s">
        <v>111</v>
      </c>
      <c r="F39" s="148" t="s">
        <v>634</v>
      </c>
      <c r="G39" s="148" t="s">
        <v>871</v>
      </c>
      <c r="H39" s="148" t="s">
        <v>872</v>
      </c>
      <c r="I39" s="148" t="s">
        <v>651</v>
      </c>
      <c r="J39" s="148" t="s">
        <v>873</v>
      </c>
    </row>
    <row r="40" spans="1:10" s="184" customFormat="1" ht="46.2" customHeight="1" x14ac:dyDescent="0.25">
      <c r="A40" s="148" t="s">
        <v>348</v>
      </c>
      <c r="B40" s="186" t="s">
        <v>297</v>
      </c>
      <c r="C40" s="186" t="s">
        <v>349</v>
      </c>
      <c r="D40" s="186" t="s">
        <v>528</v>
      </c>
      <c r="E40" s="149" t="s">
        <v>1</v>
      </c>
      <c r="F40" s="148" t="s">
        <v>652</v>
      </c>
      <c r="G40" s="148" t="s">
        <v>874</v>
      </c>
      <c r="H40" s="148" t="s">
        <v>875</v>
      </c>
      <c r="I40" s="148" t="s">
        <v>653</v>
      </c>
      <c r="J40" s="148" t="s">
        <v>876</v>
      </c>
    </row>
    <row r="41" spans="1:10" s="184" customFormat="1" ht="46.2" customHeight="1" x14ac:dyDescent="0.25">
      <c r="A41" s="148" t="s">
        <v>310</v>
      </c>
      <c r="B41" s="186" t="s">
        <v>303</v>
      </c>
      <c r="C41" s="186" t="s">
        <v>311</v>
      </c>
      <c r="D41" s="186" t="s">
        <v>541</v>
      </c>
      <c r="E41" s="149" t="s">
        <v>312</v>
      </c>
      <c r="F41" s="148" t="s">
        <v>654</v>
      </c>
      <c r="G41" s="148" t="s">
        <v>877</v>
      </c>
      <c r="H41" s="148" t="s">
        <v>878</v>
      </c>
      <c r="I41" s="148" t="s">
        <v>655</v>
      </c>
      <c r="J41" s="148" t="s">
        <v>879</v>
      </c>
    </row>
    <row r="42" spans="1:10" s="184" customFormat="1" ht="46.2" customHeight="1" x14ac:dyDescent="0.25">
      <c r="A42" s="148" t="s">
        <v>351</v>
      </c>
      <c r="B42" s="186" t="s">
        <v>297</v>
      </c>
      <c r="C42" s="186" t="s">
        <v>352</v>
      </c>
      <c r="D42" s="186" t="s">
        <v>641</v>
      </c>
      <c r="E42" s="149" t="s">
        <v>1</v>
      </c>
      <c r="F42" s="148" t="s">
        <v>656</v>
      </c>
      <c r="G42" s="148" t="s">
        <v>880</v>
      </c>
      <c r="H42" s="148" t="s">
        <v>881</v>
      </c>
      <c r="I42" s="148" t="s">
        <v>882</v>
      </c>
      <c r="J42" s="148" t="s">
        <v>883</v>
      </c>
    </row>
    <row r="43" spans="1:10" s="184" customFormat="1" ht="46.2" customHeight="1" x14ac:dyDescent="0.25">
      <c r="A43" s="153" t="s">
        <v>495</v>
      </c>
      <c r="B43" s="152" t="s">
        <v>297</v>
      </c>
      <c r="C43" s="152" t="s">
        <v>496</v>
      </c>
      <c r="D43" s="152" t="s">
        <v>568</v>
      </c>
      <c r="E43" s="154" t="s">
        <v>111</v>
      </c>
      <c r="F43" s="153" t="s">
        <v>657</v>
      </c>
      <c r="G43" s="153" t="s">
        <v>884</v>
      </c>
      <c r="H43" s="153" t="s">
        <v>885</v>
      </c>
      <c r="I43" s="153" t="s">
        <v>658</v>
      </c>
      <c r="J43" s="153" t="s">
        <v>886</v>
      </c>
    </row>
    <row r="44" spans="1:10" s="184" customFormat="1" ht="46.2" customHeight="1" x14ac:dyDescent="0.25">
      <c r="A44" s="148" t="s">
        <v>467</v>
      </c>
      <c r="B44" s="186" t="s">
        <v>297</v>
      </c>
      <c r="C44" s="186" t="s">
        <v>468</v>
      </c>
      <c r="D44" s="186" t="s">
        <v>546</v>
      </c>
      <c r="E44" s="149" t="s">
        <v>3</v>
      </c>
      <c r="F44" s="148" t="s">
        <v>659</v>
      </c>
      <c r="G44" s="148" t="s">
        <v>887</v>
      </c>
      <c r="H44" s="148" t="s">
        <v>888</v>
      </c>
      <c r="I44" s="148" t="s">
        <v>658</v>
      </c>
      <c r="J44" s="148" t="s">
        <v>889</v>
      </c>
    </row>
    <row r="45" spans="1:10" s="184" customFormat="1" ht="46.2" customHeight="1" x14ac:dyDescent="0.25">
      <c r="A45" s="148" t="s">
        <v>375</v>
      </c>
      <c r="B45" s="186" t="s">
        <v>297</v>
      </c>
      <c r="C45" s="186" t="s">
        <v>376</v>
      </c>
      <c r="D45" s="186" t="s">
        <v>625</v>
      </c>
      <c r="E45" s="149" t="s">
        <v>312</v>
      </c>
      <c r="F45" s="148" t="s">
        <v>660</v>
      </c>
      <c r="G45" s="148" t="s">
        <v>890</v>
      </c>
      <c r="H45" s="148" t="s">
        <v>891</v>
      </c>
      <c r="I45" s="148" t="s">
        <v>892</v>
      </c>
      <c r="J45" s="148" t="s">
        <v>893</v>
      </c>
    </row>
    <row r="46" spans="1:10" s="184" customFormat="1" ht="46.2" customHeight="1" x14ac:dyDescent="0.25">
      <c r="A46" s="148" t="s">
        <v>515</v>
      </c>
      <c r="B46" s="186" t="s">
        <v>297</v>
      </c>
      <c r="C46" s="186" t="s">
        <v>516</v>
      </c>
      <c r="D46" s="186" t="s">
        <v>538</v>
      </c>
      <c r="E46" s="149" t="s">
        <v>3</v>
      </c>
      <c r="F46" s="148" t="s">
        <v>661</v>
      </c>
      <c r="G46" s="148" t="s">
        <v>894</v>
      </c>
      <c r="H46" s="148" t="s">
        <v>895</v>
      </c>
      <c r="I46" s="148" t="s">
        <v>662</v>
      </c>
      <c r="J46" s="148" t="s">
        <v>896</v>
      </c>
    </row>
    <row r="47" spans="1:10" s="184" customFormat="1" ht="46.2" customHeight="1" x14ac:dyDescent="0.25">
      <c r="A47" s="148" t="s">
        <v>372</v>
      </c>
      <c r="B47" s="186" t="s">
        <v>297</v>
      </c>
      <c r="C47" s="186" t="s">
        <v>373</v>
      </c>
      <c r="D47" s="186" t="s">
        <v>625</v>
      </c>
      <c r="E47" s="149" t="s">
        <v>312</v>
      </c>
      <c r="F47" s="148" t="s">
        <v>660</v>
      </c>
      <c r="G47" s="148" t="s">
        <v>897</v>
      </c>
      <c r="H47" s="148" t="s">
        <v>898</v>
      </c>
      <c r="I47" s="148" t="s">
        <v>663</v>
      </c>
      <c r="J47" s="148" t="s">
        <v>899</v>
      </c>
    </row>
    <row r="48" spans="1:10" s="184" customFormat="1" ht="46.2" customHeight="1" x14ac:dyDescent="0.25">
      <c r="A48" s="148" t="s">
        <v>424</v>
      </c>
      <c r="B48" s="186" t="s">
        <v>303</v>
      </c>
      <c r="C48" s="186" t="s">
        <v>425</v>
      </c>
      <c r="D48" s="186" t="s">
        <v>541</v>
      </c>
      <c r="E48" s="149" t="s">
        <v>3</v>
      </c>
      <c r="F48" s="148" t="s">
        <v>664</v>
      </c>
      <c r="G48" s="148" t="s">
        <v>900</v>
      </c>
      <c r="H48" s="148" t="s">
        <v>901</v>
      </c>
      <c r="I48" s="148" t="s">
        <v>665</v>
      </c>
      <c r="J48" s="148" t="s">
        <v>731</v>
      </c>
    </row>
    <row r="49" spans="1:10" s="184" customFormat="1" ht="46.2" customHeight="1" x14ac:dyDescent="0.25">
      <c r="A49" s="148" t="s">
        <v>354</v>
      </c>
      <c r="B49" s="186" t="s">
        <v>303</v>
      </c>
      <c r="C49" s="186" t="s">
        <v>355</v>
      </c>
      <c r="D49" s="186" t="s">
        <v>541</v>
      </c>
      <c r="E49" s="149" t="s">
        <v>111</v>
      </c>
      <c r="F49" s="148" t="s">
        <v>666</v>
      </c>
      <c r="G49" s="148" t="s">
        <v>902</v>
      </c>
      <c r="H49" s="148" t="s">
        <v>903</v>
      </c>
      <c r="I49" s="148" t="s">
        <v>667</v>
      </c>
      <c r="J49" s="148" t="s">
        <v>904</v>
      </c>
    </row>
    <row r="50" spans="1:10" s="184" customFormat="1" ht="46.2" customHeight="1" x14ac:dyDescent="0.25">
      <c r="A50" s="148" t="s">
        <v>458</v>
      </c>
      <c r="B50" s="186" t="s">
        <v>297</v>
      </c>
      <c r="C50" s="186" t="s">
        <v>459</v>
      </c>
      <c r="D50" s="186" t="s">
        <v>546</v>
      </c>
      <c r="E50" s="149" t="s">
        <v>3</v>
      </c>
      <c r="F50" s="148" t="s">
        <v>668</v>
      </c>
      <c r="G50" s="148" t="s">
        <v>905</v>
      </c>
      <c r="H50" s="148" t="s">
        <v>906</v>
      </c>
      <c r="I50" s="148" t="s">
        <v>667</v>
      </c>
      <c r="J50" s="148" t="s">
        <v>907</v>
      </c>
    </row>
    <row r="51" spans="1:10" s="184" customFormat="1" ht="46.2" customHeight="1" x14ac:dyDescent="0.25">
      <c r="A51" s="148" t="s">
        <v>395</v>
      </c>
      <c r="B51" s="186" t="s">
        <v>297</v>
      </c>
      <c r="C51" s="186" t="s">
        <v>396</v>
      </c>
      <c r="D51" s="186" t="s">
        <v>625</v>
      </c>
      <c r="E51" s="149" t="s">
        <v>1</v>
      </c>
      <c r="F51" s="148" t="s">
        <v>669</v>
      </c>
      <c r="G51" s="148" t="s">
        <v>908</v>
      </c>
      <c r="H51" s="148" t="s">
        <v>909</v>
      </c>
      <c r="I51" s="148" t="s">
        <v>732</v>
      </c>
      <c r="J51" s="148" t="s">
        <v>733</v>
      </c>
    </row>
    <row r="52" spans="1:10" s="184" customFormat="1" ht="46.2" customHeight="1" x14ac:dyDescent="0.25">
      <c r="A52" s="153" t="s">
        <v>341</v>
      </c>
      <c r="B52" s="152" t="s">
        <v>297</v>
      </c>
      <c r="C52" s="152" t="s">
        <v>342</v>
      </c>
      <c r="D52" s="152" t="s">
        <v>568</v>
      </c>
      <c r="E52" s="154" t="s">
        <v>312</v>
      </c>
      <c r="F52" s="153" t="s">
        <v>671</v>
      </c>
      <c r="G52" s="153" t="s">
        <v>910</v>
      </c>
      <c r="H52" s="153" t="s">
        <v>911</v>
      </c>
      <c r="I52" s="153" t="s">
        <v>670</v>
      </c>
      <c r="J52" s="153" t="s">
        <v>734</v>
      </c>
    </row>
    <row r="53" spans="1:10" s="184" customFormat="1" ht="46.2" customHeight="1" x14ac:dyDescent="0.25">
      <c r="A53" s="153" t="s">
        <v>398</v>
      </c>
      <c r="B53" s="152" t="s">
        <v>297</v>
      </c>
      <c r="C53" s="152" t="s">
        <v>399</v>
      </c>
      <c r="D53" s="152" t="s">
        <v>568</v>
      </c>
      <c r="E53" s="154" t="s">
        <v>400</v>
      </c>
      <c r="F53" s="153" t="s">
        <v>672</v>
      </c>
      <c r="G53" s="153" t="s">
        <v>912</v>
      </c>
      <c r="H53" s="153" t="s">
        <v>913</v>
      </c>
      <c r="I53" s="153" t="s">
        <v>735</v>
      </c>
      <c r="J53" s="153" t="s">
        <v>914</v>
      </c>
    </row>
    <row r="54" spans="1:10" s="184" customFormat="1" ht="46.2" customHeight="1" x14ac:dyDescent="0.25">
      <c r="A54" s="148" t="s">
        <v>489</v>
      </c>
      <c r="B54" s="186" t="s">
        <v>334</v>
      </c>
      <c r="C54" s="186" t="s">
        <v>490</v>
      </c>
      <c r="D54" s="186" t="s">
        <v>584</v>
      </c>
      <c r="E54" s="149" t="s">
        <v>3</v>
      </c>
      <c r="F54" s="148" t="s">
        <v>674</v>
      </c>
      <c r="G54" s="148" t="s">
        <v>915</v>
      </c>
      <c r="H54" s="148" t="s">
        <v>916</v>
      </c>
      <c r="I54" s="148" t="s">
        <v>673</v>
      </c>
      <c r="J54" s="148" t="s">
        <v>736</v>
      </c>
    </row>
    <row r="55" spans="1:10" s="184" customFormat="1" ht="46.2" customHeight="1" x14ac:dyDescent="0.25">
      <c r="A55" s="148" t="s">
        <v>317</v>
      </c>
      <c r="B55" s="186" t="s">
        <v>303</v>
      </c>
      <c r="C55" s="186" t="s">
        <v>318</v>
      </c>
      <c r="D55" s="186" t="s">
        <v>541</v>
      </c>
      <c r="E55" s="149" t="s">
        <v>2</v>
      </c>
      <c r="F55" s="148" t="s">
        <v>630</v>
      </c>
      <c r="G55" s="148" t="s">
        <v>917</v>
      </c>
      <c r="H55" s="148" t="s">
        <v>917</v>
      </c>
      <c r="I55" s="148" t="s">
        <v>673</v>
      </c>
      <c r="J55" s="148" t="s">
        <v>918</v>
      </c>
    </row>
    <row r="56" spans="1:10" s="184" customFormat="1" ht="46.2" customHeight="1" x14ac:dyDescent="0.25">
      <c r="A56" s="148" t="s">
        <v>385</v>
      </c>
      <c r="B56" s="186" t="s">
        <v>334</v>
      </c>
      <c r="C56" s="186" t="s">
        <v>386</v>
      </c>
      <c r="D56" s="186" t="s">
        <v>532</v>
      </c>
      <c r="E56" s="149" t="s">
        <v>111</v>
      </c>
      <c r="F56" s="148" t="s">
        <v>675</v>
      </c>
      <c r="G56" s="148" t="s">
        <v>919</v>
      </c>
      <c r="H56" s="148" t="s">
        <v>920</v>
      </c>
      <c r="I56" s="148" t="s">
        <v>676</v>
      </c>
      <c r="J56" s="148" t="s">
        <v>737</v>
      </c>
    </row>
    <row r="57" spans="1:10" s="184" customFormat="1" ht="46.2" customHeight="1" x14ac:dyDescent="0.25">
      <c r="A57" s="148" t="s">
        <v>369</v>
      </c>
      <c r="B57" s="186" t="s">
        <v>297</v>
      </c>
      <c r="C57" s="186" t="s">
        <v>370</v>
      </c>
      <c r="D57" s="186" t="s">
        <v>625</v>
      </c>
      <c r="E57" s="149" t="s">
        <v>1</v>
      </c>
      <c r="F57" s="148" t="s">
        <v>677</v>
      </c>
      <c r="G57" s="148" t="s">
        <v>921</v>
      </c>
      <c r="H57" s="148" t="s">
        <v>922</v>
      </c>
      <c r="I57" s="148" t="s">
        <v>676</v>
      </c>
      <c r="J57" s="148" t="s">
        <v>738</v>
      </c>
    </row>
    <row r="58" spans="1:10" s="184" customFormat="1" ht="46.2" customHeight="1" x14ac:dyDescent="0.25">
      <c r="A58" s="148" t="s">
        <v>461</v>
      </c>
      <c r="B58" s="186" t="s">
        <v>297</v>
      </c>
      <c r="C58" s="186" t="s">
        <v>462</v>
      </c>
      <c r="D58" s="186" t="s">
        <v>546</v>
      </c>
      <c r="E58" s="149" t="s">
        <v>3</v>
      </c>
      <c r="F58" s="148" t="s">
        <v>679</v>
      </c>
      <c r="G58" s="148" t="s">
        <v>923</v>
      </c>
      <c r="H58" s="148" t="s">
        <v>924</v>
      </c>
      <c r="I58" s="148" t="s">
        <v>678</v>
      </c>
      <c r="J58" s="148" t="s">
        <v>925</v>
      </c>
    </row>
    <row r="59" spans="1:10" s="184" customFormat="1" ht="46.2" customHeight="1" x14ac:dyDescent="0.25">
      <c r="A59" s="148" t="s">
        <v>382</v>
      </c>
      <c r="B59" s="186" t="s">
        <v>334</v>
      </c>
      <c r="C59" s="186" t="s">
        <v>383</v>
      </c>
      <c r="D59" s="186" t="s">
        <v>538</v>
      </c>
      <c r="E59" s="149" t="s">
        <v>2</v>
      </c>
      <c r="F59" s="148" t="s">
        <v>630</v>
      </c>
      <c r="G59" s="148" t="s">
        <v>926</v>
      </c>
      <c r="H59" s="148" t="s">
        <v>926</v>
      </c>
      <c r="I59" s="148" t="s">
        <v>680</v>
      </c>
      <c r="J59" s="148" t="s">
        <v>739</v>
      </c>
    </row>
    <row r="60" spans="1:10" s="184" customFormat="1" ht="46.2" customHeight="1" x14ac:dyDescent="0.25">
      <c r="A60" s="148" t="s">
        <v>320</v>
      </c>
      <c r="B60" s="186" t="s">
        <v>303</v>
      </c>
      <c r="C60" s="186" t="s">
        <v>321</v>
      </c>
      <c r="D60" s="186" t="s">
        <v>541</v>
      </c>
      <c r="E60" s="149" t="s">
        <v>312</v>
      </c>
      <c r="F60" s="148" t="s">
        <v>630</v>
      </c>
      <c r="G60" s="148" t="s">
        <v>927</v>
      </c>
      <c r="H60" s="148" t="s">
        <v>927</v>
      </c>
      <c r="I60" s="148" t="s">
        <v>680</v>
      </c>
      <c r="J60" s="148" t="s">
        <v>740</v>
      </c>
    </row>
    <row r="61" spans="1:10" s="184" customFormat="1" ht="46.2" customHeight="1" x14ac:dyDescent="0.25">
      <c r="A61" s="148" t="s">
        <v>470</v>
      </c>
      <c r="B61" s="186" t="s">
        <v>297</v>
      </c>
      <c r="C61" s="186" t="s">
        <v>471</v>
      </c>
      <c r="D61" s="186" t="s">
        <v>546</v>
      </c>
      <c r="E61" s="149" t="s">
        <v>3</v>
      </c>
      <c r="F61" s="148" t="s">
        <v>681</v>
      </c>
      <c r="G61" s="148" t="s">
        <v>928</v>
      </c>
      <c r="H61" s="148" t="s">
        <v>929</v>
      </c>
      <c r="I61" s="148" t="s">
        <v>682</v>
      </c>
      <c r="J61" s="148" t="s">
        <v>741</v>
      </c>
    </row>
    <row r="62" spans="1:10" s="184" customFormat="1" ht="46.2" customHeight="1" x14ac:dyDescent="0.25">
      <c r="A62" s="148" t="s">
        <v>479</v>
      </c>
      <c r="B62" s="186" t="s">
        <v>297</v>
      </c>
      <c r="C62" s="186" t="s">
        <v>480</v>
      </c>
      <c r="D62" s="186" t="s">
        <v>584</v>
      </c>
      <c r="E62" s="149" t="s">
        <v>3</v>
      </c>
      <c r="F62" s="148" t="s">
        <v>683</v>
      </c>
      <c r="G62" s="148" t="s">
        <v>930</v>
      </c>
      <c r="H62" s="148" t="s">
        <v>931</v>
      </c>
      <c r="I62" s="148" t="s">
        <v>682</v>
      </c>
      <c r="J62" s="148" t="s">
        <v>742</v>
      </c>
    </row>
    <row r="63" spans="1:10" s="184" customFormat="1" ht="46.2" customHeight="1" x14ac:dyDescent="0.25">
      <c r="A63" s="148" t="s">
        <v>498</v>
      </c>
      <c r="B63" s="186" t="s">
        <v>297</v>
      </c>
      <c r="C63" s="186" t="s">
        <v>499</v>
      </c>
      <c r="D63" s="186" t="s">
        <v>650</v>
      </c>
      <c r="E63" s="149" t="s">
        <v>111</v>
      </c>
      <c r="F63" s="148" t="s">
        <v>657</v>
      </c>
      <c r="G63" s="148" t="s">
        <v>932</v>
      </c>
      <c r="H63" s="148" t="s">
        <v>933</v>
      </c>
      <c r="I63" s="148" t="s">
        <v>743</v>
      </c>
      <c r="J63" s="148" t="s">
        <v>744</v>
      </c>
    </row>
    <row r="64" spans="1:10" s="184" customFormat="1" ht="46.2" customHeight="1" x14ac:dyDescent="0.25">
      <c r="A64" s="148" t="s">
        <v>487</v>
      </c>
      <c r="B64" s="186" t="s">
        <v>334</v>
      </c>
      <c r="C64" s="186" t="s">
        <v>232</v>
      </c>
      <c r="D64" s="186" t="s">
        <v>584</v>
      </c>
      <c r="E64" s="149" t="s">
        <v>3</v>
      </c>
      <c r="F64" s="148" t="s">
        <v>686</v>
      </c>
      <c r="G64" s="148" t="s">
        <v>934</v>
      </c>
      <c r="H64" s="148" t="s">
        <v>935</v>
      </c>
      <c r="I64" s="148" t="s">
        <v>684</v>
      </c>
      <c r="J64" s="148" t="s">
        <v>685</v>
      </c>
    </row>
    <row r="65" spans="1:10" s="184" customFormat="1" ht="46.2" customHeight="1" x14ac:dyDescent="0.25">
      <c r="A65" s="148" t="s">
        <v>326</v>
      </c>
      <c r="B65" s="186" t="s">
        <v>297</v>
      </c>
      <c r="C65" s="186" t="s">
        <v>327</v>
      </c>
      <c r="D65" s="186" t="s">
        <v>528</v>
      </c>
      <c r="E65" s="149" t="s">
        <v>1</v>
      </c>
      <c r="F65" s="148" t="s">
        <v>633</v>
      </c>
      <c r="G65" s="148" t="s">
        <v>936</v>
      </c>
      <c r="H65" s="148" t="s">
        <v>937</v>
      </c>
      <c r="I65" s="148" t="s">
        <v>684</v>
      </c>
      <c r="J65" s="148" t="s">
        <v>745</v>
      </c>
    </row>
    <row r="66" spans="1:10" s="184" customFormat="1" ht="46.2" customHeight="1" x14ac:dyDescent="0.25">
      <c r="A66" s="148" t="s">
        <v>722</v>
      </c>
      <c r="B66" s="186" t="s">
        <v>334</v>
      </c>
      <c r="C66" s="186" t="s">
        <v>723</v>
      </c>
      <c r="D66" s="186" t="s">
        <v>650</v>
      </c>
      <c r="E66" s="149" t="s">
        <v>111</v>
      </c>
      <c r="F66" s="148" t="s">
        <v>631</v>
      </c>
      <c r="G66" s="148" t="s">
        <v>938</v>
      </c>
      <c r="H66" s="148" t="s">
        <v>939</v>
      </c>
      <c r="I66" s="148" t="s">
        <v>746</v>
      </c>
      <c r="J66" s="148" t="s">
        <v>687</v>
      </c>
    </row>
    <row r="67" spans="1:10" s="184" customFormat="1" ht="46.2" customHeight="1" x14ac:dyDescent="0.25">
      <c r="A67" s="148" t="s">
        <v>402</v>
      </c>
      <c r="B67" s="186" t="s">
        <v>297</v>
      </c>
      <c r="C67" s="186" t="s">
        <v>403</v>
      </c>
      <c r="D67" s="186" t="s">
        <v>625</v>
      </c>
      <c r="E67" s="149" t="s">
        <v>1</v>
      </c>
      <c r="F67" s="148" t="s">
        <v>672</v>
      </c>
      <c r="G67" s="148" t="s">
        <v>662</v>
      </c>
      <c r="H67" s="148" t="s">
        <v>940</v>
      </c>
      <c r="I67" s="148" t="s">
        <v>688</v>
      </c>
      <c r="J67" s="148" t="s">
        <v>689</v>
      </c>
    </row>
    <row r="68" spans="1:10" s="184" customFormat="1" ht="13.8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s="184" customFormat="1" ht="22.2" customHeight="1" x14ac:dyDescent="0.25">
      <c r="A69" s="231"/>
      <c r="B69" s="231"/>
      <c r="C69" s="231"/>
      <c r="D69" s="29"/>
      <c r="E69" s="181"/>
      <c r="F69" s="232" t="s">
        <v>520</v>
      </c>
      <c r="G69" s="231"/>
      <c r="H69" s="262">
        <v>385903.55</v>
      </c>
      <c r="I69" s="262"/>
      <c r="J69" s="262"/>
    </row>
    <row r="70" spans="1:10" s="184" customFormat="1" ht="22.2" customHeight="1" x14ac:dyDescent="0.25">
      <c r="A70" s="231"/>
      <c r="B70" s="231"/>
      <c r="C70" s="231"/>
      <c r="D70" s="29"/>
      <c r="E70" s="181"/>
      <c r="F70" s="232" t="s">
        <v>521</v>
      </c>
      <c r="G70" s="231"/>
      <c r="H70" s="262">
        <v>92792.16</v>
      </c>
      <c r="I70" s="262"/>
      <c r="J70" s="262"/>
    </row>
    <row r="71" spans="1:10" s="184" customFormat="1" ht="22.2" customHeight="1" x14ac:dyDescent="0.25">
      <c r="A71" s="231"/>
      <c r="B71" s="231"/>
      <c r="C71" s="231"/>
      <c r="D71" s="29"/>
      <c r="E71" s="181"/>
      <c r="F71" s="232" t="s">
        <v>522</v>
      </c>
      <c r="G71" s="231"/>
      <c r="H71" s="262">
        <v>478695.71</v>
      </c>
      <c r="I71" s="262"/>
      <c r="J71" s="262"/>
    </row>
    <row r="72" spans="1:10" s="184" customFormat="1" ht="13.8" x14ac:dyDescent="0.25">
      <c r="A72" s="181"/>
      <c r="B72" s="181"/>
      <c r="C72" s="181"/>
      <c r="D72" s="29"/>
      <c r="E72" s="181"/>
      <c r="F72" s="182"/>
      <c r="G72" s="181"/>
      <c r="H72" s="261"/>
      <c r="I72" s="181"/>
      <c r="J72" s="181"/>
    </row>
    <row r="73" spans="1:10" s="184" customFormat="1" ht="13.8" x14ac:dyDescent="0.25">
      <c r="A73" s="181"/>
      <c r="B73" s="181"/>
      <c r="C73" s="181"/>
      <c r="D73" s="29"/>
      <c r="E73" s="181"/>
      <c r="F73" s="182"/>
      <c r="G73" s="181"/>
      <c r="H73" s="261"/>
      <c r="I73" s="181"/>
      <c r="J73" s="181"/>
    </row>
    <row r="74" spans="1:10" s="184" customFormat="1" ht="13.8" x14ac:dyDescent="0.25">
      <c r="A74" s="181"/>
      <c r="B74" s="181"/>
      <c r="C74" s="181"/>
      <c r="D74" s="29"/>
      <c r="E74" s="181"/>
      <c r="F74" s="182"/>
      <c r="G74" s="181"/>
      <c r="H74" s="261"/>
      <c r="I74" s="181"/>
      <c r="J74" s="181"/>
    </row>
    <row r="75" spans="1:10" ht="18" x14ac:dyDescent="0.25">
      <c r="D75" s="4"/>
      <c r="E75" s="5"/>
      <c r="F75" s="2"/>
      <c r="G75" s="6"/>
    </row>
    <row r="76" spans="1:10" ht="18" x14ac:dyDescent="0.25">
      <c r="C76" s="81" t="s">
        <v>7</v>
      </c>
      <c r="D76" s="214" t="str">
        <f>'MEMORIA DE CALCULO'!C7</f>
        <v>Flávia Cristina Barbosa</v>
      </c>
      <c r="E76" s="214"/>
      <c r="F76" s="214"/>
      <c r="G76" s="214"/>
      <c r="H76" s="87"/>
    </row>
    <row r="77" spans="1:10" ht="18" x14ac:dyDescent="0.25">
      <c r="C77" s="82"/>
      <c r="D77" s="213" t="str">
        <f>"CREA - "&amp;'MEMORIA DE CALCULO'!C8</f>
        <v>CREA - MG 187-842/D</v>
      </c>
      <c r="E77" s="213"/>
      <c r="F77" s="213"/>
      <c r="G77" s="213"/>
      <c r="H77" s="87"/>
    </row>
    <row r="78" spans="1:10" ht="18" x14ac:dyDescent="0.25">
      <c r="D78" s="88"/>
      <c r="E78" s="90"/>
      <c r="F78" s="7"/>
      <c r="G78" s="8"/>
      <c r="H78" s="87"/>
    </row>
  </sheetData>
  <mergeCells count="17">
    <mergeCell ref="A1:H2"/>
    <mergeCell ref="A70:C70"/>
    <mergeCell ref="F70:G70"/>
    <mergeCell ref="H70:J70"/>
    <mergeCell ref="A71:C71"/>
    <mergeCell ref="F71:G71"/>
    <mergeCell ref="H71:J71"/>
    <mergeCell ref="D76:G76"/>
    <mergeCell ref="D77:G77"/>
    <mergeCell ref="I4:J4"/>
    <mergeCell ref="C4:D6"/>
    <mergeCell ref="C3:D3"/>
    <mergeCell ref="A69:C69"/>
    <mergeCell ref="F69:G69"/>
    <mergeCell ref="H69:J69"/>
    <mergeCell ref="A7:J7"/>
    <mergeCell ref="E3:H6"/>
  </mergeCells>
  <pageMargins left="0.51181102362204722" right="0.51181102362204722" top="0.78740157480314965" bottom="0.78740157480314965" header="0.31496062992125984" footer="0.31496062992125984"/>
  <pageSetup paperSize="9" scale="57" fitToHeight="0" orientation="landscape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61"/>
  <sheetViews>
    <sheetView view="pageBreakPreview" topLeftCell="A85" zoomScale="81" zoomScaleNormal="70" zoomScaleSheetLayoutView="81" workbookViewId="0">
      <selection activeCell="E29" sqref="E29:F29"/>
    </sheetView>
  </sheetViews>
  <sheetFormatPr defaultColWidth="9" defaultRowHeight="15" x14ac:dyDescent="0.25"/>
  <cols>
    <col min="1" max="1" width="12.59765625" style="1" customWidth="1"/>
    <col min="2" max="2" width="13.09765625" style="1" bestFit="1" customWidth="1"/>
    <col min="3" max="3" width="14.3984375" style="1" customWidth="1"/>
    <col min="4" max="4" width="65.59765625" style="1" customWidth="1"/>
    <col min="5" max="5" width="16.3984375" style="1" customWidth="1"/>
    <col min="6" max="6" width="15.19921875" style="21" customWidth="1"/>
    <col min="7" max="7" width="14.59765625" style="1" bestFit="1" customWidth="1"/>
    <col min="8" max="8" width="23.3984375" style="1" bestFit="1" customWidth="1"/>
    <col min="9" max="9" width="20.5" style="1" bestFit="1" customWidth="1"/>
    <col min="10" max="10" width="10.8984375" style="1" bestFit="1" customWidth="1"/>
    <col min="11" max="16384" width="9" style="1"/>
  </cols>
  <sheetData>
    <row r="1" spans="1:10" ht="16.2" customHeight="1" thickBot="1" x14ac:dyDescent="0.3">
      <c r="A1" s="252" t="str">
        <f>"PLANILHA DE COMPOSIÇÕES- " &amp;D4</f>
        <v>PLANILHA DE COMPOSIÇÕES- Bacia do João Paulo - Obras de Implantação de Drenagem Urbana do Bairro Primavera</v>
      </c>
      <c r="B1" s="207"/>
      <c r="C1" s="207"/>
      <c r="D1" s="207"/>
      <c r="E1" s="207"/>
      <c r="F1" s="207"/>
      <c r="G1" s="207"/>
      <c r="H1" s="253"/>
      <c r="I1" s="45" t="s">
        <v>5</v>
      </c>
      <c r="J1" s="47" t="str">
        <f>'MEMORIA DE CALCULO'!C1</f>
        <v>R00</v>
      </c>
    </row>
    <row r="2" spans="1:10" s="9" customFormat="1" ht="16.2" thickBot="1" x14ac:dyDescent="0.3">
      <c r="A2" s="252"/>
      <c r="B2" s="207"/>
      <c r="C2" s="207"/>
      <c r="D2" s="207"/>
      <c r="E2" s="207"/>
      <c r="F2" s="207"/>
      <c r="G2" s="207"/>
      <c r="H2" s="253"/>
      <c r="I2" s="46" t="s">
        <v>43</v>
      </c>
      <c r="J2" s="48">
        <f ca="1">'MEMORIA DE CALCULO'!C3</f>
        <v>44517</v>
      </c>
    </row>
    <row r="3" spans="1:10" s="9" customFormat="1" ht="15.6" customHeight="1" x14ac:dyDescent="0.25">
      <c r="A3" s="221" t="s">
        <v>112</v>
      </c>
      <c r="B3" s="221"/>
      <c r="C3" s="222"/>
      <c r="D3" s="254" t="s">
        <v>113</v>
      </c>
      <c r="E3" s="255"/>
      <c r="F3" s="251" t="s">
        <v>42</v>
      </c>
      <c r="G3" s="221"/>
      <c r="H3" s="222"/>
      <c r="I3" s="49" t="s">
        <v>114</v>
      </c>
      <c r="J3" s="50"/>
    </row>
    <row r="4" spans="1:10" s="9" customFormat="1" ht="52.2" customHeight="1" thickBot="1" x14ac:dyDescent="0.3">
      <c r="A4" s="193"/>
      <c r="B4" s="193"/>
      <c r="C4" s="223"/>
      <c r="D4" s="236" t="str">
        <f>'MEMORIA DE CALCULO'!C2</f>
        <v>Bacia do João Paulo - Obras de Implantação de Drenagem Urbana do Bairro Primavera</v>
      </c>
      <c r="E4" s="237"/>
      <c r="F4" s="242"/>
      <c r="G4" s="193"/>
      <c r="H4" s="223"/>
      <c r="I4" s="228" t="str">
        <f>'MEMORIA DE CALCULO'!C6</f>
        <v>SINAPI - 09/2021 - Minas Gerais 
SETOP - 07/2021 - Minas Gerais</v>
      </c>
      <c r="J4" s="229"/>
    </row>
    <row r="5" spans="1:10" s="9" customFormat="1" ht="21" customHeight="1" x14ac:dyDescent="0.25">
      <c r="A5" s="193"/>
      <c r="B5" s="193"/>
      <c r="C5" s="223"/>
      <c r="D5" s="236"/>
      <c r="E5" s="237"/>
      <c r="F5" s="242"/>
      <c r="G5" s="193"/>
      <c r="H5" s="223"/>
      <c r="I5" s="49" t="s">
        <v>115</v>
      </c>
      <c r="J5" s="54">
        <f>'MEMORIA DE CALCULO'!C4</f>
        <v>0.24229999999999999</v>
      </c>
    </row>
    <row r="6" spans="1:10" s="9" customFormat="1" ht="20.399999999999999" customHeight="1" thickBot="1" x14ac:dyDescent="0.3">
      <c r="A6" s="244"/>
      <c r="B6" s="244"/>
      <c r="C6" s="245"/>
      <c r="D6" s="238"/>
      <c r="E6" s="239"/>
      <c r="F6" s="243"/>
      <c r="G6" s="244"/>
      <c r="H6" s="245"/>
      <c r="I6" s="53" t="s">
        <v>116</v>
      </c>
      <c r="J6" s="55">
        <f>'MEMORIA DE CALCULO'!C5</f>
        <v>0.20250000000000001</v>
      </c>
    </row>
    <row r="7" spans="1:10" s="9" customFormat="1" ht="22.2" customHeight="1" thickBot="1" x14ac:dyDescent="0.3">
      <c r="A7" s="226" t="str">
        <f>"PROJETO EXECUTIVO - "&amp;D4</f>
        <v>PROJETO EXECUTIVO - Bacia do João Paulo - Obras de Implantação de Drenagem Urbana do Bairro Primavera</v>
      </c>
      <c r="B7" s="211"/>
      <c r="C7" s="211"/>
      <c r="D7" s="211"/>
      <c r="E7" s="211"/>
      <c r="F7" s="211"/>
      <c r="G7" s="211"/>
      <c r="H7" s="211"/>
      <c r="I7" s="211"/>
      <c r="J7" s="227"/>
    </row>
    <row r="8" spans="1:10" s="175" customFormat="1" ht="1.05" customHeight="1" x14ac:dyDescent="0.25">
      <c r="A8" s="174"/>
      <c r="B8" s="174"/>
      <c r="C8" s="174"/>
      <c r="D8" s="174"/>
      <c r="E8" s="174" t="s">
        <v>536</v>
      </c>
      <c r="F8" s="162">
        <v>7.25</v>
      </c>
      <c r="G8" s="174"/>
      <c r="H8" s="256" t="s">
        <v>537</v>
      </c>
      <c r="I8" s="256"/>
      <c r="J8" s="162">
        <v>37.21</v>
      </c>
    </row>
    <row r="9" spans="1:10" s="175" customFormat="1" ht="13.8" x14ac:dyDescent="0.25">
      <c r="A9" s="248" t="s">
        <v>747</v>
      </c>
      <c r="B9" s="249"/>
      <c r="C9" s="249"/>
      <c r="D9" s="249"/>
      <c r="E9" s="249"/>
      <c r="F9" s="249"/>
      <c r="G9" s="249"/>
      <c r="H9" s="249"/>
      <c r="I9" s="249"/>
      <c r="J9" s="249"/>
    </row>
    <row r="10" spans="1:10" s="175" customFormat="1" ht="30" customHeight="1" x14ac:dyDescent="0.25">
      <c r="A10" s="248" t="s">
        <v>526</v>
      </c>
      <c r="B10" s="249"/>
      <c r="C10" s="249"/>
      <c r="D10" s="249"/>
      <c r="E10" s="249"/>
      <c r="F10" s="249"/>
      <c r="G10" s="249"/>
      <c r="H10" s="249"/>
      <c r="I10" s="249"/>
      <c r="J10" s="249"/>
    </row>
    <row r="11" spans="1:10" s="175" customFormat="1" ht="18" customHeight="1" x14ac:dyDescent="0.25">
      <c r="A11" s="176" t="s">
        <v>332</v>
      </c>
      <c r="B11" s="142" t="s">
        <v>286</v>
      </c>
      <c r="C11" s="176" t="s">
        <v>287</v>
      </c>
      <c r="D11" s="176" t="s">
        <v>288</v>
      </c>
      <c r="E11" s="246" t="s">
        <v>210</v>
      </c>
      <c r="F11" s="246"/>
      <c r="G11" s="143" t="s">
        <v>289</v>
      </c>
      <c r="H11" s="142" t="s">
        <v>290</v>
      </c>
      <c r="I11" s="142" t="s">
        <v>291</v>
      </c>
      <c r="J11" s="142" t="s">
        <v>0</v>
      </c>
    </row>
    <row r="12" spans="1:10" s="175" customFormat="1" ht="24" customHeight="1" x14ac:dyDescent="0.25">
      <c r="A12" s="177" t="s">
        <v>527</v>
      </c>
      <c r="B12" s="148" t="s">
        <v>333</v>
      </c>
      <c r="C12" s="177" t="s">
        <v>334</v>
      </c>
      <c r="D12" s="177" t="s">
        <v>335</v>
      </c>
      <c r="E12" s="250" t="s">
        <v>528</v>
      </c>
      <c r="F12" s="250"/>
      <c r="G12" s="149" t="s">
        <v>312</v>
      </c>
      <c r="H12" s="157">
        <v>1</v>
      </c>
      <c r="I12" s="150">
        <v>561.6</v>
      </c>
      <c r="J12" s="150">
        <v>561.6</v>
      </c>
    </row>
    <row r="13" spans="1:10" s="175" customFormat="1" ht="24" customHeight="1" x14ac:dyDescent="0.25">
      <c r="A13" s="178" t="s">
        <v>529</v>
      </c>
      <c r="B13" s="158" t="s">
        <v>530</v>
      </c>
      <c r="C13" s="178" t="s">
        <v>297</v>
      </c>
      <c r="D13" s="178" t="s">
        <v>531</v>
      </c>
      <c r="E13" s="247" t="s">
        <v>532</v>
      </c>
      <c r="F13" s="247"/>
      <c r="G13" s="159" t="s">
        <v>299</v>
      </c>
      <c r="H13" s="160">
        <v>6</v>
      </c>
      <c r="I13" s="161">
        <v>93.6</v>
      </c>
      <c r="J13" s="161">
        <v>561.6</v>
      </c>
    </row>
    <row r="14" spans="1:10" s="175" customFormat="1" ht="13.8" x14ac:dyDescent="0.25">
      <c r="A14" s="174"/>
      <c r="B14" s="174"/>
      <c r="C14" s="174"/>
      <c r="D14" s="174"/>
      <c r="E14" s="174" t="s">
        <v>533</v>
      </c>
      <c r="F14" s="162">
        <v>554.58000000000004</v>
      </c>
      <c r="G14" s="174" t="s">
        <v>534</v>
      </c>
      <c r="H14" s="162">
        <v>0</v>
      </c>
      <c r="I14" s="174" t="s">
        <v>535</v>
      </c>
      <c r="J14" s="162">
        <v>554.58000000000004</v>
      </c>
    </row>
    <row r="15" spans="1:10" s="175" customFormat="1" ht="14.4" thickBot="1" x14ac:dyDescent="0.3">
      <c r="A15" s="174"/>
      <c r="B15" s="174"/>
      <c r="C15" s="174"/>
      <c r="D15" s="174"/>
      <c r="E15" s="174" t="s">
        <v>536</v>
      </c>
      <c r="F15" s="162">
        <v>136.07</v>
      </c>
      <c r="G15" s="174"/>
      <c r="H15" s="256" t="s">
        <v>537</v>
      </c>
      <c r="I15" s="256"/>
      <c r="J15" s="162">
        <v>697.67</v>
      </c>
    </row>
    <row r="16" spans="1:10" s="175" customFormat="1" ht="1.05" customHeight="1" thickTop="1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</row>
    <row r="17" spans="1:10" s="175" customFormat="1" ht="18" customHeight="1" x14ac:dyDescent="0.25">
      <c r="A17" s="176" t="s">
        <v>336</v>
      </c>
      <c r="B17" s="142" t="s">
        <v>286</v>
      </c>
      <c r="C17" s="176" t="s">
        <v>287</v>
      </c>
      <c r="D17" s="176" t="s">
        <v>288</v>
      </c>
      <c r="E17" s="246" t="s">
        <v>210</v>
      </c>
      <c r="F17" s="246"/>
      <c r="G17" s="143" t="s">
        <v>289</v>
      </c>
      <c r="H17" s="142" t="s">
        <v>290</v>
      </c>
      <c r="I17" s="142" t="s">
        <v>291</v>
      </c>
      <c r="J17" s="142" t="s">
        <v>0</v>
      </c>
    </row>
    <row r="18" spans="1:10" s="175" customFormat="1" ht="24" customHeight="1" x14ac:dyDescent="0.25">
      <c r="A18" s="177" t="s">
        <v>527</v>
      </c>
      <c r="B18" s="148" t="s">
        <v>337</v>
      </c>
      <c r="C18" s="177" t="s">
        <v>334</v>
      </c>
      <c r="D18" s="177" t="s">
        <v>338</v>
      </c>
      <c r="E18" s="250" t="s">
        <v>528</v>
      </c>
      <c r="F18" s="250"/>
      <c r="G18" s="149" t="s">
        <v>312</v>
      </c>
      <c r="H18" s="157">
        <v>1</v>
      </c>
      <c r="I18" s="150">
        <v>1123.2</v>
      </c>
      <c r="J18" s="150">
        <v>1123.2</v>
      </c>
    </row>
    <row r="19" spans="1:10" s="175" customFormat="1" ht="24" customHeight="1" x14ac:dyDescent="0.25">
      <c r="A19" s="178" t="s">
        <v>529</v>
      </c>
      <c r="B19" s="158" t="s">
        <v>530</v>
      </c>
      <c r="C19" s="178" t="s">
        <v>297</v>
      </c>
      <c r="D19" s="178" t="s">
        <v>531</v>
      </c>
      <c r="E19" s="247" t="s">
        <v>532</v>
      </c>
      <c r="F19" s="247"/>
      <c r="G19" s="159" t="s">
        <v>299</v>
      </c>
      <c r="H19" s="160">
        <v>12</v>
      </c>
      <c r="I19" s="161">
        <v>93.6</v>
      </c>
      <c r="J19" s="161">
        <v>1123.2</v>
      </c>
    </row>
    <row r="20" spans="1:10" s="175" customFormat="1" ht="13.8" x14ac:dyDescent="0.25">
      <c r="A20" s="174"/>
      <c r="B20" s="174"/>
      <c r="C20" s="174"/>
      <c r="D20" s="174"/>
      <c r="E20" s="174" t="s">
        <v>533</v>
      </c>
      <c r="F20" s="162">
        <v>1109.1600000000001</v>
      </c>
      <c r="G20" s="174" t="s">
        <v>534</v>
      </c>
      <c r="H20" s="162">
        <v>0</v>
      </c>
      <c r="I20" s="174" t="s">
        <v>535</v>
      </c>
      <c r="J20" s="162">
        <v>1109.1600000000001</v>
      </c>
    </row>
    <row r="21" spans="1:10" s="175" customFormat="1" ht="14.4" thickBot="1" x14ac:dyDescent="0.3">
      <c r="A21" s="174"/>
      <c r="B21" s="174"/>
      <c r="C21" s="174"/>
      <c r="D21" s="174"/>
      <c r="E21" s="174" t="s">
        <v>536</v>
      </c>
      <c r="F21" s="162">
        <v>272.14999999999998</v>
      </c>
      <c r="G21" s="174"/>
      <c r="H21" s="256" t="s">
        <v>537</v>
      </c>
      <c r="I21" s="256"/>
      <c r="J21" s="162">
        <v>1395.35</v>
      </c>
    </row>
    <row r="22" spans="1:10" s="175" customFormat="1" ht="1.05" customHeight="1" thickTop="1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 s="175" customFormat="1" ht="18" customHeight="1" x14ac:dyDescent="0.25">
      <c r="A23" s="176" t="s">
        <v>381</v>
      </c>
      <c r="B23" s="142" t="s">
        <v>286</v>
      </c>
      <c r="C23" s="176" t="s">
        <v>287</v>
      </c>
      <c r="D23" s="176" t="s">
        <v>288</v>
      </c>
      <c r="E23" s="246" t="s">
        <v>210</v>
      </c>
      <c r="F23" s="246"/>
      <c r="G23" s="143" t="s">
        <v>289</v>
      </c>
      <c r="H23" s="142" t="s">
        <v>290</v>
      </c>
      <c r="I23" s="142" t="s">
        <v>291</v>
      </c>
      <c r="J23" s="142" t="s">
        <v>0</v>
      </c>
    </row>
    <row r="24" spans="1:10" s="175" customFormat="1" ht="24" customHeight="1" x14ac:dyDescent="0.25">
      <c r="A24" s="177" t="s">
        <v>527</v>
      </c>
      <c r="B24" s="148" t="s">
        <v>382</v>
      </c>
      <c r="C24" s="177" t="s">
        <v>334</v>
      </c>
      <c r="D24" s="177" t="s">
        <v>383</v>
      </c>
      <c r="E24" s="250" t="s">
        <v>538</v>
      </c>
      <c r="F24" s="250"/>
      <c r="G24" s="149" t="s">
        <v>2</v>
      </c>
      <c r="H24" s="157">
        <v>1</v>
      </c>
      <c r="I24" s="150">
        <v>317.77</v>
      </c>
      <c r="J24" s="150">
        <v>317.77</v>
      </c>
    </row>
    <row r="25" spans="1:10" s="175" customFormat="1" ht="24" customHeight="1" x14ac:dyDescent="0.25">
      <c r="A25" s="178" t="s">
        <v>529</v>
      </c>
      <c r="B25" s="158" t="s">
        <v>539</v>
      </c>
      <c r="C25" s="178" t="s">
        <v>303</v>
      </c>
      <c r="D25" s="178" t="s">
        <v>540</v>
      </c>
      <c r="E25" s="247" t="s">
        <v>541</v>
      </c>
      <c r="F25" s="247"/>
      <c r="G25" s="159" t="s">
        <v>3</v>
      </c>
      <c r="H25" s="160">
        <v>1.4508000000000001</v>
      </c>
      <c r="I25" s="161">
        <v>96.37</v>
      </c>
      <c r="J25" s="161">
        <v>139.81</v>
      </c>
    </row>
    <row r="26" spans="1:10" s="175" customFormat="1" ht="24" customHeight="1" x14ac:dyDescent="0.25">
      <c r="A26" s="178" t="s">
        <v>529</v>
      </c>
      <c r="B26" s="158" t="s">
        <v>542</v>
      </c>
      <c r="C26" s="178" t="s">
        <v>303</v>
      </c>
      <c r="D26" s="178" t="s">
        <v>543</v>
      </c>
      <c r="E26" s="247" t="s">
        <v>541</v>
      </c>
      <c r="F26" s="247"/>
      <c r="G26" s="159" t="s">
        <v>3</v>
      </c>
      <c r="H26" s="160">
        <v>0.40949999999999998</v>
      </c>
      <c r="I26" s="161">
        <v>257</v>
      </c>
      <c r="J26" s="161">
        <v>105.24</v>
      </c>
    </row>
    <row r="27" spans="1:10" s="175" customFormat="1" ht="48" customHeight="1" x14ac:dyDescent="0.25">
      <c r="A27" s="178" t="s">
        <v>529</v>
      </c>
      <c r="B27" s="158" t="s">
        <v>544</v>
      </c>
      <c r="C27" s="178" t="s">
        <v>297</v>
      </c>
      <c r="D27" s="178" t="s">
        <v>545</v>
      </c>
      <c r="E27" s="247" t="s">
        <v>546</v>
      </c>
      <c r="F27" s="247"/>
      <c r="G27" s="159" t="s">
        <v>3</v>
      </c>
      <c r="H27" s="160">
        <v>1.89</v>
      </c>
      <c r="I27" s="161">
        <v>26.74</v>
      </c>
      <c r="J27" s="161">
        <v>50.53</v>
      </c>
    </row>
    <row r="28" spans="1:10" s="175" customFormat="1" ht="48" customHeight="1" x14ac:dyDescent="0.25">
      <c r="A28" s="178" t="s">
        <v>529</v>
      </c>
      <c r="B28" s="158" t="s">
        <v>547</v>
      </c>
      <c r="C28" s="178" t="s">
        <v>297</v>
      </c>
      <c r="D28" s="178" t="s">
        <v>548</v>
      </c>
      <c r="E28" s="247" t="s">
        <v>538</v>
      </c>
      <c r="F28" s="247"/>
      <c r="G28" s="159" t="s">
        <v>3</v>
      </c>
      <c r="H28" s="160">
        <v>1.89</v>
      </c>
      <c r="I28" s="161">
        <v>6.21</v>
      </c>
      <c r="J28" s="161">
        <v>11.73</v>
      </c>
    </row>
    <row r="29" spans="1:10" s="175" customFormat="1" ht="36" customHeight="1" x14ac:dyDescent="0.25">
      <c r="A29" s="178" t="s">
        <v>529</v>
      </c>
      <c r="B29" s="158" t="s">
        <v>360</v>
      </c>
      <c r="C29" s="178" t="s">
        <v>297</v>
      </c>
      <c r="D29" s="178" t="s">
        <v>361</v>
      </c>
      <c r="E29" s="247" t="s">
        <v>538</v>
      </c>
      <c r="F29" s="247"/>
      <c r="G29" s="159" t="s">
        <v>362</v>
      </c>
      <c r="H29" s="160">
        <v>6.048</v>
      </c>
      <c r="I29" s="161">
        <v>1.73</v>
      </c>
      <c r="J29" s="161">
        <v>10.46</v>
      </c>
    </row>
    <row r="30" spans="1:10" s="175" customFormat="1" ht="13.8" x14ac:dyDescent="0.25">
      <c r="A30" s="174"/>
      <c r="B30" s="174"/>
      <c r="C30" s="174"/>
      <c r="D30" s="174"/>
      <c r="E30" s="174" t="s">
        <v>533</v>
      </c>
      <c r="F30" s="162">
        <v>192.51</v>
      </c>
      <c r="G30" s="174" t="s">
        <v>534</v>
      </c>
      <c r="H30" s="162">
        <v>0</v>
      </c>
      <c r="I30" s="174" t="s">
        <v>535</v>
      </c>
      <c r="J30" s="162">
        <v>192.51</v>
      </c>
    </row>
    <row r="31" spans="1:10" s="175" customFormat="1" ht="14.4" thickBot="1" x14ac:dyDescent="0.3">
      <c r="A31" s="174"/>
      <c r="B31" s="174"/>
      <c r="C31" s="174"/>
      <c r="D31" s="174"/>
      <c r="E31" s="174" t="s">
        <v>536</v>
      </c>
      <c r="F31" s="162">
        <v>76.989999999999995</v>
      </c>
      <c r="G31" s="174"/>
      <c r="H31" s="256" t="s">
        <v>537</v>
      </c>
      <c r="I31" s="256"/>
      <c r="J31" s="162">
        <v>394.76</v>
      </c>
    </row>
    <row r="32" spans="1:10" s="175" customFormat="1" ht="1.05" customHeight="1" thickTop="1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</row>
    <row r="33" spans="1:10" s="175" customFormat="1" ht="18" customHeight="1" x14ac:dyDescent="0.25">
      <c r="A33" s="176" t="s">
        <v>384</v>
      </c>
      <c r="B33" s="142" t="s">
        <v>286</v>
      </c>
      <c r="C33" s="176" t="s">
        <v>287</v>
      </c>
      <c r="D33" s="176" t="s">
        <v>288</v>
      </c>
      <c r="E33" s="246" t="s">
        <v>210</v>
      </c>
      <c r="F33" s="246"/>
      <c r="G33" s="143" t="s">
        <v>289</v>
      </c>
      <c r="H33" s="142" t="s">
        <v>290</v>
      </c>
      <c r="I33" s="142" t="s">
        <v>291</v>
      </c>
      <c r="J33" s="142" t="s">
        <v>0</v>
      </c>
    </row>
    <row r="34" spans="1:10" s="175" customFormat="1" ht="24" customHeight="1" x14ac:dyDescent="0.25">
      <c r="A34" s="177" t="s">
        <v>527</v>
      </c>
      <c r="B34" s="148" t="s">
        <v>385</v>
      </c>
      <c r="C34" s="177" t="s">
        <v>334</v>
      </c>
      <c r="D34" s="177" t="s">
        <v>386</v>
      </c>
      <c r="E34" s="250" t="s">
        <v>532</v>
      </c>
      <c r="F34" s="250"/>
      <c r="G34" s="149" t="s">
        <v>111</v>
      </c>
      <c r="H34" s="157">
        <v>1</v>
      </c>
      <c r="I34" s="150">
        <v>19.13</v>
      </c>
      <c r="J34" s="150">
        <v>19.13</v>
      </c>
    </row>
    <row r="35" spans="1:10" s="175" customFormat="1" ht="36" customHeight="1" x14ac:dyDescent="0.25">
      <c r="A35" s="178" t="s">
        <v>529</v>
      </c>
      <c r="B35" s="158" t="s">
        <v>549</v>
      </c>
      <c r="C35" s="178" t="s">
        <v>297</v>
      </c>
      <c r="D35" s="178" t="s">
        <v>550</v>
      </c>
      <c r="E35" s="247" t="s">
        <v>551</v>
      </c>
      <c r="F35" s="247"/>
      <c r="G35" s="159" t="s">
        <v>552</v>
      </c>
      <c r="H35" s="160">
        <v>7.0000000000000007E-2</v>
      </c>
      <c r="I35" s="161">
        <v>61.69</v>
      </c>
      <c r="J35" s="161">
        <v>4.3099999999999996</v>
      </c>
    </row>
    <row r="36" spans="1:10" s="175" customFormat="1" ht="36" customHeight="1" x14ac:dyDescent="0.25">
      <c r="A36" s="178" t="s">
        <v>529</v>
      </c>
      <c r="B36" s="158" t="s">
        <v>553</v>
      </c>
      <c r="C36" s="178" t="s">
        <v>297</v>
      </c>
      <c r="D36" s="178" t="s">
        <v>554</v>
      </c>
      <c r="E36" s="247" t="s">
        <v>551</v>
      </c>
      <c r="F36" s="247"/>
      <c r="G36" s="159" t="s">
        <v>555</v>
      </c>
      <c r="H36" s="160">
        <v>0.05</v>
      </c>
      <c r="I36" s="161">
        <v>157.93</v>
      </c>
      <c r="J36" s="161">
        <v>7.89</v>
      </c>
    </row>
    <row r="37" spans="1:10" s="175" customFormat="1" ht="24" customHeight="1" x14ac:dyDescent="0.25">
      <c r="A37" s="178" t="s">
        <v>529</v>
      </c>
      <c r="B37" s="158" t="s">
        <v>556</v>
      </c>
      <c r="C37" s="178" t="s">
        <v>297</v>
      </c>
      <c r="D37" s="178" t="s">
        <v>557</v>
      </c>
      <c r="E37" s="247" t="s">
        <v>532</v>
      </c>
      <c r="F37" s="247"/>
      <c r="G37" s="159" t="s">
        <v>299</v>
      </c>
      <c r="H37" s="160">
        <v>0.2</v>
      </c>
      <c r="I37" s="161">
        <v>14.11</v>
      </c>
      <c r="J37" s="161">
        <v>2.82</v>
      </c>
    </row>
    <row r="38" spans="1:10" s="175" customFormat="1" ht="24" customHeight="1" x14ac:dyDescent="0.25">
      <c r="A38" s="178" t="s">
        <v>529</v>
      </c>
      <c r="B38" s="158" t="s">
        <v>558</v>
      </c>
      <c r="C38" s="178" t="s">
        <v>297</v>
      </c>
      <c r="D38" s="178" t="s">
        <v>559</v>
      </c>
      <c r="E38" s="247" t="s">
        <v>532</v>
      </c>
      <c r="F38" s="247"/>
      <c r="G38" s="159" t="s">
        <v>299</v>
      </c>
      <c r="H38" s="160">
        <v>0.2</v>
      </c>
      <c r="I38" s="161">
        <v>20.59</v>
      </c>
      <c r="J38" s="161">
        <v>4.1100000000000003</v>
      </c>
    </row>
    <row r="39" spans="1:10" s="175" customFormat="1" ht="13.8" x14ac:dyDescent="0.25">
      <c r="A39" s="174"/>
      <c r="B39" s="174"/>
      <c r="C39" s="174"/>
      <c r="D39" s="174"/>
      <c r="E39" s="174" t="s">
        <v>533</v>
      </c>
      <c r="F39" s="162">
        <v>7.64</v>
      </c>
      <c r="G39" s="174" t="s">
        <v>534</v>
      </c>
      <c r="H39" s="162">
        <v>0</v>
      </c>
      <c r="I39" s="174" t="s">
        <v>535</v>
      </c>
      <c r="J39" s="162">
        <v>7.64</v>
      </c>
    </row>
    <row r="40" spans="1:10" s="175" customFormat="1" ht="14.4" thickBot="1" x14ac:dyDescent="0.3">
      <c r="A40" s="174"/>
      <c r="B40" s="174"/>
      <c r="C40" s="174"/>
      <c r="D40" s="174"/>
      <c r="E40" s="174" t="s">
        <v>536</v>
      </c>
      <c r="F40" s="162">
        <v>4.63</v>
      </c>
      <c r="G40" s="174"/>
      <c r="H40" s="256" t="s">
        <v>537</v>
      </c>
      <c r="I40" s="256"/>
      <c r="J40" s="162">
        <v>23.76</v>
      </c>
    </row>
    <row r="41" spans="1:10" s="175" customFormat="1" ht="1.05" customHeight="1" thickTop="1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</row>
    <row r="42" spans="1:10" s="175" customFormat="1" ht="18" customHeight="1" x14ac:dyDescent="0.25">
      <c r="A42" s="176" t="s">
        <v>429</v>
      </c>
      <c r="B42" s="142" t="s">
        <v>286</v>
      </c>
      <c r="C42" s="176" t="s">
        <v>287</v>
      </c>
      <c r="D42" s="176" t="s">
        <v>288</v>
      </c>
      <c r="E42" s="246" t="s">
        <v>210</v>
      </c>
      <c r="F42" s="246"/>
      <c r="G42" s="143" t="s">
        <v>289</v>
      </c>
      <c r="H42" s="142" t="s">
        <v>290</v>
      </c>
      <c r="I42" s="142" t="s">
        <v>291</v>
      </c>
      <c r="J42" s="142" t="s">
        <v>0</v>
      </c>
    </row>
    <row r="43" spans="1:10" s="175" customFormat="1" ht="24" customHeight="1" x14ac:dyDescent="0.25">
      <c r="A43" s="177" t="s">
        <v>527</v>
      </c>
      <c r="B43" s="148" t="s">
        <v>430</v>
      </c>
      <c r="C43" s="177" t="s">
        <v>334</v>
      </c>
      <c r="D43" s="177" t="s">
        <v>431</v>
      </c>
      <c r="E43" s="250" t="s">
        <v>560</v>
      </c>
      <c r="F43" s="250"/>
      <c r="G43" s="149" t="s">
        <v>1</v>
      </c>
      <c r="H43" s="157">
        <v>1</v>
      </c>
      <c r="I43" s="150">
        <v>79.400000000000006</v>
      </c>
      <c r="J43" s="150">
        <v>79.400000000000006</v>
      </c>
    </row>
    <row r="44" spans="1:10" s="175" customFormat="1" ht="24" customHeight="1" x14ac:dyDescent="0.25">
      <c r="A44" s="178" t="s">
        <v>529</v>
      </c>
      <c r="B44" s="158" t="s">
        <v>556</v>
      </c>
      <c r="C44" s="178" t="s">
        <v>297</v>
      </c>
      <c r="D44" s="178" t="s">
        <v>557</v>
      </c>
      <c r="E44" s="247" t="s">
        <v>532</v>
      </c>
      <c r="F44" s="247"/>
      <c r="G44" s="159" t="s">
        <v>299</v>
      </c>
      <c r="H44" s="160">
        <v>1.2</v>
      </c>
      <c r="I44" s="161">
        <v>14.11</v>
      </c>
      <c r="J44" s="161">
        <v>16.93</v>
      </c>
    </row>
    <row r="45" spans="1:10" s="175" customFormat="1" ht="24" customHeight="1" x14ac:dyDescent="0.25">
      <c r="A45" s="178" t="s">
        <v>529</v>
      </c>
      <c r="B45" s="158" t="s">
        <v>561</v>
      </c>
      <c r="C45" s="178" t="s">
        <v>297</v>
      </c>
      <c r="D45" s="178" t="s">
        <v>562</v>
      </c>
      <c r="E45" s="247" t="s">
        <v>532</v>
      </c>
      <c r="F45" s="247"/>
      <c r="G45" s="159" t="s">
        <v>299</v>
      </c>
      <c r="H45" s="160">
        <v>1.2</v>
      </c>
      <c r="I45" s="161">
        <v>19.64</v>
      </c>
      <c r="J45" s="161">
        <v>23.56</v>
      </c>
    </row>
    <row r="46" spans="1:10" s="175" customFormat="1" ht="36" customHeight="1" x14ac:dyDescent="0.25">
      <c r="A46" s="178" t="s">
        <v>529</v>
      </c>
      <c r="B46" s="158" t="s">
        <v>563</v>
      </c>
      <c r="C46" s="178" t="s">
        <v>297</v>
      </c>
      <c r="D46" s="178" t="s">
        <v>564</v>
      </c>
      <c r="E46" s="247" t="s">
        <v>532</v>
      </c>
      <c r="F46" s="247"/>
      <c r="G46" s="159" t="s">
        <v>3</v>
      </c>
      <c r="H46" s="160">
        <v>0.06</v>
      </c>
      <c r="I46" s="161">
        <v>349.95</v>
      </c>
      <c r="J46" s="161">
        <v>20.99</v>
      </c>
    </row>
    <row r="47" spans="1:10" s="175" customFormat="1" ht="24" customHeight="1" x14ac:dyDescent="0.25">
      <c r="A47" s="173" t="s">
        <v>565</v>
      </c>
      <c r="B47" s="164" t="s">
        <v>566</v>
      </c>
      <c r="C47" s="173" t="s">
        <v>297</v>
      </c>
      <c r="D47" s="173" t="s">
        <v>567</v>
      </c>
      <c r="E47" s="257" t="s">
        <v>568</v>
      </c>
      <c r="F47" s="257"/>
      <c r="G47" s="165" t="s">
        <v>3</v>
      </c>
      <c r="H47" s="166">
        <v>0.22</v>
      </c>
      <c r="I47" s="167">
        <v>81.47</v>
      </c>
      <c r="J47" s="167">
        <v>17.920000000000002</v>
      </c>
    </row>
    <row r="48" spans="1:10" s="175" customFormat="1" ht="13.8" x14ac:dyDescent="0.25">
      <c r="A48" s="174"/>
      <c r="B48" s="174"/>
      <c r="C48" s="174"/>
      <c r="D48" s="174"/>
      <c r="E48" s="174" t="s">
        <v>533</v>
      </c>
      <c r="F48" s="162">
        <v>34.6</v>
      </c>
      <c r="G48" s="174" t="s">
        <v>534</v>
      </c>
      <c r="H48" s="162">
        <v>0</v>
      </c>
      <c r="I48" s="174" t="s">
        <v>535</v>
      </c>
      <c r="J48" s="162">
        <v>34.6</v>
      </c>
    </row>
    <row r="49" spans="1:10" s="175" customFormat="1" ht="14.4" thickBot="1" x14ac:dyDescent="0.3">
      <c r="A49" s="174"/>
      <c r="B49" s="174"/>
      <c r="C49" s="174"/>
      <c r="D49" s="174"/>
      <c r="E49" s="174" t="s">
        <v>536</v>
      </c>
      <c r="F49" s="162">
        <v>19.23</v>
      </c>
      <c r="G49" s="174"/>
      <c r="H49" s="256" t="s">
        <v>537</v>
      </c>
      <c r="I49" s="256"/>
      <c r="J49" s="162">
        <v>98.63</v>
      </c>
    </row>
    <row r="50" spans="1:10" s="175" customFormat="1" ht="1.05" customHeight="1" thickTop="1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</row>
    <row r="51" spans="1:10" s="175" customFormat="1" ht="18" customHeight="1" x14ac:dyDescent="0.25">
      <c r="A51" s="176" t="s">
        <v>434</v>
      </c>
      <c r="B51" s="142" t="s">
        <v>286</v>
      </c>
      <c r="C51" s="176" t="s">
        <v>287</v>
      </c>
      <c r="D51" s="176" t="s">
        <v>288</v>
      </c>
      <c r="E51" s="246" t="s">
        <v>210</v>
      </c>
      <c r="F51" s="246"/>
      <c r="G51" s="143" t="s">
        <v>289</v>
      </c>
      <c r="H51" s="142" t="s">
        <v>290</v>
      </c>
      <c r="I51" s="142" t="s">
        <v>291</v>
      </c>
      <c r="J51" s="142" t="s">
        <v>0</v>
      </c>
    </row>
    <row r="52" spans="1:10" s="175" customFormat="1" ht="24" customHeight="1" x14ac:dyDescent="0.25">
      <c r="A52" s="177" t="s">
        <v>527</v>
      </c>
      <c r="B52" s="148" t="s">
        <v>435</v>
      </c>
      <c r="C52" s="177" t="s">
        <v>334</v>
      </c>
      <c r="D52" s="177" t="s">
        <v>721</v>
      </c>
      <c r="E52" s="250" t="s">
        <v>560</v>
      </c>
      <c r="F52" s="250"/>
      <c r="G52" s="149" t="s">
        <v>2</v>
      </c>
      <c r="H52" s="157">
        <v>1</v>
      </c>
      <c r="I52" s="150">
        <v>15841.32</v>
      </c>
      <c r="J52" s="150">
        <v>15841.32</v>
      </c>
    </row>
    <row r="53" spans="1:10" s="175" customFormat="1" ht="24" customHeight="1" x14ac:dyDescent="0.25">
      <c r="A53" s="178" t="s">
        <v>529</v>
      </c>
      <c r="B53" s="158" t="s">
        <v>569</v>
      </c>
      <c r="C53" s="178" t="s">
        <v>303</v>
      </c>
      <c r="D53" s="178" t="s">
        <v>570</v>
      </c>
      <c r="E53" s="247" t="s">
        <v>541</v>
      </c>
      <c r="F53" s="247"/>
      <c r="G53" s="159" t="s">
        <v>400</v>
      </c>
      <c r="H53" s="160">
        <v>591.20000000000005</v>
      </c>
      <c r="I53" s="161">
        <v>13.57</v>
      </c>
      <c r="J53" s="161">
        <v>8022.58</v>
      </c>
    </row>
    <row r="54" spans="1:10" s="175" customFormat="1" ht="36" customHeight="1" x14ac:dyDescent="0.25">
      <c r="A54" s="178" t="s">
        <v>529</v>
      </c>
      <c r="B54" s="158" t="s">
        <v>571</v>
      </c>
      <c r="C54" s="178" t="s">
        <v>303</v>
      </c>
      <c r="D54" s="178" t="s">
        <v>572</v>
      </c>
      <c r="E54" s="247" t="s">
        <v>541</v>
      </c>
      <c r="F54" s="247"/>
      <c r="G54" s="159" t="s">
        <v>3</v>
      </c>
      <c r="H54" s="160">
        <v>7.14</v>
      </c>
      <c r="I54" s="161">
        <v>506.77</v>
      </c>
      <c r="J54" s="161">
        <v>3618.33</v>
      </c>
    </row>
    <row r="55" spans="1:10" s="175" customFormat="1" ht="24" customHeight="1" x14ac:dyDescent="0.25">
      <c r="A55" s="178" t="s">
        <v>529</v>
      </c>
      <c r="B55" s="158" t="s">
        <v>573</v>
      </c>
      <c r="C55" s="178" t="s">
        <v>303</v>
      </c>
      <c r="D55" s="178" t="s">
        <v>574</v>
      </c>
      <c r="E55" s="247" t="s">
        <v>541</v>
      </c>
      <c r="F55" s="247"/>
      <c r="G55" s="159" t="s">
        <v>1</v>
      </c>
      <c r="H55" s="160">
        <v>73.09</v>
      </c>
      <c r="I55" s="161">
        <v>53.37</v>
      </c>
      <c r="J55" s="161">
        <v>3900.81</v>
      </c>
    </row>
    <row r="56" spans="1:10" s="175" customFormat="1" ht="36" customHeight="1" x14ac:dyDescent="0.25">
      <c r="A56" s="178" t="s">
        <v>529</v>
      </c>
      <c r="B56" s="158" t="s">
        <v>575</v>
      </c>
      <c r="C56" s="178" t="s">
        <v>334</v>
      </c>
      <c r="D56" s="178" t="s">
        <v>748</v>
      </c>
      <c r="E56" s="247" t="s">
        <v>532</v>
      </c>
      <c r="F56" s="247"/>
      <c r="G56" s="159" t="s">
        <v>749</v>
      </c>
      <c r="H56" s="160">
        <v>10</v>
      </c>
      <c r="I56" s="161">
        <v>29.96</v>
      </c>
      <c r="J56" s="161">
        <v>299.60000000000002</v>
      </c>
    </row>
    <row r="57" spans="1:10" s="175" customFormat="1" ht="13.8" x14ac:dyDescent="0.25">
      <c r="A57" s="174"/>
      <c r="B57" s="174"/>
      <c r="C57" s="174"/>
      <c r="D57" s="174"/>
      <c r="E57" s="174" t="s">
        <v>533</v>
      </c>
      <c r="F57" s="162">
        <v>1675.02</v>
      </c>
      <c r="G57" s="174" t="s">
        <v>534</v>
      </c>
      <c r="H57" s="162">
        <v>0</v>
      </c>
      <c r="I57" s="174" t="s">
        <v>535</v>
      </c>
      <c r="J57" s="162">
        <v>1675.02</v>
      </c>
    </row>
    <row r="58" spans="1:10" s="175" customFormat="1" ht="14.4" thickBot="1" x14ac:dyDescent="0.3">
      <c r="A58" s="174"/>
      <c r="B58" s="174"/>
      <c r="C58" s="174"/>
      <c r="D58" s="174"/>
      <c r="E58" s="174" t="s">
        <v>536</v>
      </c>
      <c r="F58" s="162">
        <v>3838.35</v>
      </c>
      <c r="G58" s="174"/>
      <c r="H58" s="256" t="s">
        <v>537</v>
      </c>
      <c r="I58" s="256"/>
      <c r="J58" s="162">
        <v>19679.669999999998</v>
      </c>
    </row>
    <row r="59" spans="1:10" s="175" customFormat="1" ht="1.05" customHeight="1" thickTop="1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</row>
    <row r="60" spans="1:10" s="175" customFormat="1" ht="18" customHeight="1" x14ac:dyDescent="0.25">
      <c r="A60" s="176" t="s">
        <v>441</v>
      </c>
      <c r="B60" s="142" t="s">
        <v>286</v>
      </c>
      <c r="C60" s="176" t="s">
        <v>287</v>
      </c>
      <c r="D60" s="176" t="s">
        <v>288</v>
      </c>
      <c r="E60" s="246" t="s">
        <v>210</v>
      </c>
      <c r="F60" s="246"/>
      <c r="G60" s="143" t="s">
        <v>289</v>
      </c>
      <c r="H60" s="142" t="s">
        <v>290</v>
      </c>
      <c r="I60" s="142" t="s">
        <v>291</v>
      </c>
      <c r="J60" s="142" t="s">
        <v>0</v>
      </c>
    </row>
    <row r="61" spans="1:10" s="175" customFormat="1" ht="48" customHeight="1" x14ac:dyDescent="0.25">
      <c r="A61" s="177" t="s">
        <v>527</v>
      </c>
      <c r="B61" s="148" t="s">
        <v>722</v>
      </c>
      <c r="C61" s="177" t="s">
        <v>334</v>
      </c>
      <c r="D61" s="177" t="s">
        <v>723</v>
      </c>
      <c r="E61" s="250" t="s">
        <v>650</v>
      </c>
      <c r="F61" s="250"/>
      <c r="G61" s="149" t="s">
        <v>111</v>
      </c>
      <c r="H61" s="157">
        <v>1</v>
      </c>
      <c r="I61" s="150">
        <v>17.53</v>
      </c>
      <c r="J61" s="150">
        <v>17.53</v>
      </c>
    </row>
    <row r="62" spans="1:10" s="175" customFormat="1" ht="36" customHeight="1" x14ac:dyDescent="0.25">
      <c r="A62" s="178" t="s">
        <v>529</v>
      </c>
      <c r="B62" s="158" t="s">
        <v>580</v>
      </c>
      <c r="C62" s="178" t="s">
        <v>297</v>
      </c>
      <c r="D62" s="178" t="s">
        <v>581</v>
      </c>
      <c r="E62" s="247" t="s">
        <v>551</v>
      </c>
      <c r="F62" s="247"/>
      <c r="G62" s="159" t="s">
        <v>555</v>
      </c>
      <c r="H62" s="160">
        <v>4.2200000000000001E-2</v>
      </c>
      <c r="I62" s="161">
        <v>162.57</v>
      </c>
      <c r="J62" s="161">
        <v>6.86</v>
      </c>
    </row>
    <row r="63" spans="1:10" s="175" customFormat="1" ht="36" customHeight="1" x14ac:dyDescent="0.25">
      <c r="A63" s="178" t="s">
        <v>529</v>
      </c>
      <c r="B63" s="158" t="s">
        <v>582</v>
      </c>
      <c r="C63" s="178" t="s">
        <v>297</v>
      </c>
      <c r="D63" s="178" t="s">
        <v>583</v>
      </c>
      <c r="E63" s="247" t="s">
        <v>551</v>
      </c>
      <c r="F63" s="247"/>
      <c r="G63" s="159" t="s">
        <v>552</v>
      </c>
      <c r="H63" s="160">
        <v>2.6200000000000001E-2</v>
      </c>
      <c r="I63" s="161">
        <v>63.67</v>
      </c>
      <c r="J63" s="161">
        <v>1.66</v>
      </c>
    </row>
    <row r="64" spans="1:10" s="175" customFormat="1" ht="24" customHeight="1" x14ac:dyDescent="0.25">
      <c r="A64" s="178" t="s">
        <v>529</v>
      </c>
      <c r="B64" s="158" t="s">
        <v>750</v>
      </c>
      <c r="C64" s="178" t="s">
        <v>297</v>
      </c>
      <c r="D64" s="178" t="s">
        <v>751</v>
      </c>
      <c r="E64" s="247" t="s">
        <v>532</v>
      </c>
      <c r="F64" s="247"/>
      <c r="G64" s="159" t="s">
        <v>299</v>
      </c>
      <c r="H64" s="160">
        <v>0.13009999999999999</v>
      </c>
      <c r="I64" s="161">
        <v>17.21</v>
      </c>
      <c r="J64" s="161">
        <v>2.23</v>
      </c>
    </row>
    <row r="65" spans="1:10" s="175" customFormat="1" ht="24" customHeight="1" x14ac:dyDescent="0.25">
      <c r="A65" s="178" t="s">
        <v>529</v>
      </c>
      <c r="B65" s="158" t="s">
        <v>556</v>
      </c>
      <c r="C65" s="178" t="s">
        <v>297</v>
      </c>
      <c r="D65" s="178" t="s">
        <v>557</v>
      </c>
      <c r="E65" s="247" t="s">
        <v>532</v>
      </c>
      <c r="F65" s="247"/>
      <c r="G65" s="159" t="s">
        <v>299</v>
      </c>
      <c r="H65" s="160">
        <v>0.13009999999999999</v>
      </c>
      <c r="I65" s="161">
        <v>14.11</v>
      </c>
      <c r="J65" s="161">
        <v>1.83</v>
      </c>
    </row>
    <row r="66" spans="1:10" s="175" customFormat="1" ht="36" customHeight="1" x14ac:dyDescent="0.25">
      <c r="A66" s="173" t="s">
        <v>565</v>
      </c>
      <c r="B66" s="164" t="s">
        <v>752</v>
      </c>
      <c r="C66" s="173" t="s">
        <v>297</v>
      </c>
      <c r="D66" s="173" t="s">
        <v>753</v>
      </c>
      <c r="E66" s="257" t="s">
        <v>568</v>
      </c>
      <c r="F66" s="257"/>
      <c r="G66" s="165" t="s">
        <v>312</v>
      </c>
      <c r="H66" s="166">
        <v>0.20830000000000001</v>
      </c>
      <c r="I66" s="167">
        <v>23.81</v>
      </c>
      <c r="J66" s="167">
        <v>4.95</v>
      </c>
    </row>
    <row r="67" spans="1:10" s="175" customFormat="1" ht="13.8" x14ac:dyDescent="0.25">
      <c r="A67" s="174"/>
      <c r="B67" s="174"/>
      <c r="C67" s="174"/>
      <c r="D67" s="174"/>
      <c r="E67" s="174" t="s">
        <v>533</v>
      </c>
      <c r="F67" s="162">
        <v>4.34</v>
      </c>
      <c r="G67" s="174" t="s">
        <v>534</v>
      </c>
      <c r="H67" s="162">
        <v>0</v>
      </c>
      <c r="I67" s="174" t="s">
        <v>535</v>
      </c>
      <c r="J67" s="162">
        <v>4.34</v>
      </c>
    </row>
    <row r="68" spans="1:10" s="175" customFormat="1" ht="14.4" thickBot="1" x14ac:dyDescent="0.3">
      <c r="A68" s="174"/>
      <c r="B68" s="174"/>
      <c r="C68" s="174"/>
      <c r="D68" s="174"/>
      <c r="E68" s="174" t="s">
        <v>536</v>
      </c>
      <c r="F68" s="162">
        <v>4.24</v>
      </c>
      <c r="G68" s="174"/>
      <c r="H68" s="256" t="s">
        <v>537</v>
      </c>
      <c r="I68" s="256"/>
      <c r="J68" s="162">
        <v>21.77</v>
      </c>
    </row>
    <row r="69" spans="1:10" s="175" customFormat="1" ht="1.05" customHeight="1" thickTop="1" x14ac:dyDescent="0.25">
      <c r="A69" s="163"/>
      <c r="B69" s="163"/>
      <c r="C69" s="163"/>
      <c r="D69" s="163"/>
      <c r="E69" s="163"/>
      <c r="F69" s="163"/>
      <c r="G69" s="163"/>
      <c r="H69" s="163"/>
      <c r="I69" s="163"/>
      <c r="J69" s="163"/>
    </row>
    <row r="70" spans="1:10" s="175" customFormat="1" ht="18" customHeight="1" x14ac:dyDescent="0.25">
      <c r="A70" s="176" t="s">
        <v>450</v>
      </c>
      <c r="B70" s="142" t="s">
        <v>286</v>
      </c>
      <c r="C70" s="176" t="s">
        <v>287</v>
      </c>
      <c r="D70" s="176" t="s">
        <v>288</v>
      </c>
      <c r="E70" s="246" t="s">
        <v>210</v>
      </c>
      <c r="F70" s="246"/>
      <c r="G70" s="143" t="s">
        <v>289</v>
      </c>
      <c r="H70" s="142" t="s">
        <v>290</v>
      </c>
      <c r="I70" s="142" t="s">
        <v>291</v>
      </c>
      <c r="J70" s="142" t="s">
        <v>0</v>
      </c>
    </row>
    <row r="71" spans="1:10" s="175" customFormat="1" ht="24" customHeight="1" x14ac:dyDescent="0.25">
      <c r="A71" s="177" t="s">
        <v>527</v>
      </c>
      <c r="B71" s="148" t="s">
        <v>448</v>
      </c>
      <c r="C71" s="177" t="s">
        <v>334</v>
      </c>
      <c r="D71" s="177" t="s">
        <v>449</v>
      </c>
      <c r="E71" s="250" t="s">
        <v>560</v>
      </c>
      <c r="F71" s="250"/>
      <c r="G71" s="149" t="s">
        <v>2</v>
      </c>
      <c r="H71" s="157">
        <v>1</v>
      </c>
      <c r="I71" s="150">
        <v>1953.24</v>
      </c>
      <c r="J71" s="150">
        <v>1953.24</v>
      </c>
    </row>
    <row r="72" spans="1:10" s="175" customFormat="1" ht="24" customHeight="1" x14ac:dyDescent="0.25">
      <c r="A72" s="178" t="s">
        <v>529</v>
      </c>
      <c r="B72" s="158" t="s">
        <v>569</v>
      </c>
      <c r="C72" s="178" t="s">
        <v>303</v>
      </c>
      <c r="D72" s="178" t="s">
        <v>570</v>
      </c>
      <c r="E72" s="247" t="s">
        <v>541</v>
      </c>
      <c r="F72" s="247"/>
      <c r="G72" s="159" t="s">
        <v>400</v>
      </c>
      <c r="H72" s="160">
        <v>81</v>
      </c>
      <c r="I72" s="161">
        <v>13.57</v>
      </c>
      <c r="J72" s="161">
        <v>1099.17</v>
      </c>
    </row>
    <row r="73" spans="1:10" s="175" customFormat="1" ht="36" customHeight="1" x14ac:dyDescent="0.25">
      <c r="A73" s="178" t="s">
        <v>529</v>
      </c>
      <c r="B73" s="158" t="s">
        <v>576</v>
      </c>
      <c r="C73" s="178" t="s">
        <v>303</v>
      </c>
      <c r="D73" s="178" t="s">
        <v>577</v>
      </c>
      <c r="E73" s="247" t="s">
        <v>541</v>
      </c>
      <c r="F73" s="247"/>
      <c r="G73" s="159" t="s">
        <v>1</v>
      </c>
      <c r="H73" s="160">
        <v>6.78</v>
      </c>
      <c r="I73" s="161">
        <v>60.47</v>
      </c>
      <c r="J73" s="161">
        <v>409.98</v>
      </c>
    </row>
    <row r="74" spans="1:10" s="175" customFormat="1" ht="36" customHeight="1" x14ac:dyDescent="0.25">
      <c r="A74" s="178" t="s">
        <v>529</v>
      </c>
      <c r="B74" s="158" t="s">
        <v>578</v>
      </c>
      <c r="C74" s="178" t="s">
        <v>303</v>
      </c>
      <c r="D74" s="178" t="s">
        <v>579</v>
      </c>
      <c r="E74" s="247" t="s">
        <v>541</v>
      </c>
      <c r="F74" s="247"/>
      <c r="G74" s="159" t="s">
        <v>3</v>
      </c>
      <c r="H74" s="160">
        <v>0.79</v>
      </c>
      <c r="I74" s="161">
        <v>508.07</v>
      </c>
      <c r="J74" s="161">
        <v>401.37</v>
      </c>
    </row>
    <row r="75" spans="1:10" s="175" customFormat="1" ht="24" customHeight="1" x14ac:dyDescent="0.25">
      <c r="A75" s="178" t="s">
        <v>529</v>
      </c>
      <c r="B75" s="158" t="s">
        <v>476</v>
      </c>
      <c r="C75" s="178" t="s">
        <v>303</v>
      </c>
      <c r="D75" s="178" t="s">
        <v>477</v>
      </c>
      <c r="E75" s="247" t="s">
        <v>541</v>
      </c>
      <c r="F75" s="247"/>
      <c r="G75" s="159" t="s">
        <v>3</v>
      </c>
      <c r="H75" s="160">
        <v>0.11</v>
      </c>
      <c r="I75" s="161">
        <v>388.44</v>
      </c>
      <c r="J75" s="161">
        <v>42.72</v>
      </c>
    </row>
    <row r="76" spans="1:10" s="175" customFormat="1" ht="13.8" x14ac:dyDescent="0.25">
      <c r="A76" s="174"/>
      <c r="B76" s="174"/>
      <c r="C76" s="174"/>
      <c r="D76" s="174"/>
      <c r="E76" s="174" t="s">
        <v>533</v>
      </c>
      <c r="F76" s="162">
        <v>251.60000000000002</v>
      </c>
      <c r="G76" s="174" t="s">
        <v>534</v>
      </c>
      <c r="H76" s="162">
        <v>0</v>
      </c>
      <c r="I76" s="174" t="s">
        <v>535</v>
      </c>
      <c r="J76" s="162">
        <v>251.60000000000002</v>
      </c>
    </row>
    <row r="77" spans="1:10" s="175" customFormat="1" ht="14.4" thickBot="1" x14ac:dyDescent="0.3">
      <c r="A77" s="174"/>
      <c r="B77" s="174"/>
      <c r="C77" s="174"/>
      <c r="D77" s="174"/>
      <c r="E77" s="174" t="s">
        <v>536</v>
      </c>
      <c r="F77" s="162">
        <v>473.27</v>
      </c>
      <c r="G77" s="174"/>
      <c r="H77" s="256" t="s">
        <v>537</v>
      </c>
      <c r="I77" s="256"/>
      <c r="J77" s="162">
        <v>2426.5100000000002</v>
      </c>
    </row>
    <row r="78" spans="1:10" s="175" customFormat="1" ht="1.05" customHeight="1" thickTop="1" x14ac:dyDescent="0.25">
      <c r="A78" s="163"/>
      <c r="B78" s="163"/>
      <c r="C78" s="163"/>
      <c r="D78" s="163"/>
      <c r="E78" s="163"/>
      <c r="F78" s="163"/>
      <c r="G78" s="163"/>
      <c r="H78" s="163"/>
      <c r="I78" s="163"/>
      <c r="J78" s="163"/>
    </row>
    <row r="79" spans="1:10" s="175" customFormat="1" ht="18" customHeight="1" x14ac:dyDescent="0.25">
      <c r="A79" s="176" t="s">
        <v>453</v>
      </c>
      <c r="B79" s="142" t="s">
        <v>286</v>
      </c>
      <c r="C79" s="176" t="s">
        <v>287</v>
      </c>
      <c r="D79" s="176" t="s">
        <v>288</v>
      </c>
      <c r="E79" s="246" t="s">
        <v>210</v>
      </c>
      <c r="F79" s="246"/>
      <c r="G79" s="143" t="s">
        <v>289</v>
      </c>
      <c r="H79" s="142" t="s">
        <v>290</v>
      </c>
      <c r="I79" s="142" t="s">
        <v>291</v>
      </c>
      <c r="J79" s="142" t="s">
        <v>0</v>
      </c>
    </row>
    <row r="80" spans="1:10" s="175" customFormat="1" ht="24" customHeight="1" x14ac:dyDescent="0.25">
      <c r="A80" s="177" t="s">
        <v>527</v>
      </c>
      <c r="B80" s="148" t="s">
        <v>451</v>
      </c>
      <c r="C80" s="177" t="s">
        <v>334</v>
      </c>
      <c r="D80" s="177" t="s">
        <v>452</v>
      </c>
      <c r="E80" s="250" t="s">
        <v>560</v>
      </c>
      <c r="F80" s="250"/>
      <c r="G80" s="149" t="s">
        <v>2</v>
      </c>
      <c r="H80" s="157">
        <v>1</v>
      </c>
      <c r="I80" s="150">
        <v>5292.8</v>
      </c>
      <c r="J80" s="150">
        <v>5292.8</v>
      </c>
    </row>
    <row r="81" spans="1:10" s="175" customFormat="1" ht="24" customHeight="1" x14ac:dyDescent="0.25">
      <c r="A81" s="178" t="s">
        <v>529</v>
      </c>
      <c r="B81" s="158" t="s">
        <v>569</v>
      </c>
      <c r="C81" s="178" t="s">
        <v>303</v>
      </c>
      <c r="D81" s="178" t="s">
        <v>570</v>
      </c>
      <c r="E81" s="247" t="s">
        <v>541</v>
      </c>
      <c r="F81" s="247"/>
      <c r="G81" s="159" t="s">
        <v>400</v>
      </c>
      <c r="H81" s="160">
        <v>228</v>
      </c>
      <c r="I81" s="161">
        <v>13.57</v>
      </c>
      <c r="J81" s="161">
        <v>3093.96</v>
      </c>
    </row>
    <row r="82" spans="1:10" s="175" customFormat="1" ht="36" customHeight="1" x14ac:dyDescent="0.25">
      <c r="A82" s="178" t="s">
        <v>529</v>
      </c>
      <c r="B82" s="158" t="s">
        <v>576</v>
      </c>
      <c r="C82" s="178" t="s">
        <v>303</v>
      </c>
      <c r="D82" s="178" t="s">
        <v>577</v>
      </c>
      <c r="E82" s="247" t="s">
        <v>541</v>
      </c>
      <c r="F82" s="247"/>
      <c r="G82" s="159" t="s">
        <v>1</v>
      </c>
      <c r="H82" s="160">
        <v>15.18</v>
      </c>
      <c r="I82" s="161">
        <v>60.47</v>
      </c>
      <c r="J82" s="161">
        <v>917.93</v>
      </c>
    </row>
    <row r="83" spans="1:10" s="175" customFormat="1" ht="36" customHeight="1" x14ac:dyDescent="0.25">
      <c r="A83" s="178" t="s">
        <v>529</v>
      </c>
      <c r="B83" s="158" t="s">
        <v>578</v>
      </c>
      <c r="C83" s="178" t="s">
        <v>303</v>
      </c>
      <c r="D83" s="178" t="s">
        <v>579</v>
      </c>
      <c r="E83" s="247" t="s">
        <v>541</v>
      </c>
      <c r="F83" s="247"/>
      <c r="G83" s="159" t="s">
        <v>3</v>
      </c>
      <c r="H83" s="160">
        <v>2.33</v>
      </c>
      <c r="I83" s="161">
        <v>508.07</v>
      </c>
      <c r="J83" s="161">
        <v>1183.8</v>
      </c>
    </row>
    <row r="84" spans="1:10" s="175" customFormat="1" ht="24" customHeight="1" x14ac:dyDescent="0.25">
      <c r="A84" s="178" t="s">
        <v>529</v>
      </c>
      <c r="B84" s="158" t="s">
        <v>476</v>
      </c>
      <c r="C84" s="178" t="s">
        <v>303</v>
      </c>
      <c r="D84" s="178" t="s">
        <v>477</v>
      </c>
      <c r="E84" s="247" t="s">
        <v>541</v>
      </c>
      <c r="F84" s="247"/>
      <c r="G84" s="159" t="s">
        <v>3</v>
      </c>
      <c r="H84" s="160">
        <v>0.25</v>
      </c>
      <c r="I84" s="161">
        <v>388.44</v>
      </c>
      <c r="J84" s="161">
        <v>97.11</v>
      </c>
    </row>
    <row r="85" spans="1:10" s="175" customFormat="1" ht="13.8" x14ac:dyDescent="0.25">
      <c r="A85" s="174"/>
      <c r="B85" s="174"/>
      <c r="C85" s="174"/>
      <c r="D85" s="174"/>
      <c r="E85" s="174" t="s">
        <v>533</v>
      </c>
      <c r="F85" s="162">
        <v>713.28</v>
      </c>
      <c r="G85" s="174" t="s">
        <v>534</v>
      </c>
      <c r="H85" s="162">
        <v>0</v>
      </c>
      <c r="I85" s="174" t="s">
        <v>535</v>
      </c>
      <c r="J85" s="162">
        <v>713.28</v>
      </c>
    </row>
    <row r="86" spans="1:10" s="175" customFormat="1" ht="14.4" thickBot="1" x14ac:dyDescent="0.3">
      <c r="A86" s="174"/>
      <c r="B86" s="174"/>
      <c r="C86" s="174"/>
      <c r="D86" s="174"/>
      <c r="E86" s="174" t="s">
        <v>536</v>
      </c>
      <c r="F86" s="162">
        <v>1282.44</v>
      </c>
      <c r="G86" s="174"/>
      <c r="H86" s="256" t="s">
        <v>537</v>
      </c>
      <c r="I86" s="256"/>
      <c r="J86" s="162">
        <v>6575.24</v>
      </c>
    </row>
    <row r="87" spans="1:10" s="175" customFormat="1" ht="1.05" customHeight="1" thickTop="1" x14ac:dyDescent="0.25">
      <c r="A87" s="163"/>
      <c r="B87" s="163"/>
      <c r="C87" s="163"/>
      <c r="D87" s="163"/>
      <c r="E87" s="163"/>
      <c r="F87" s="163"/>
      <c r="G87" s="163"/>
      <c r="H87" s="163"/>
      <c r="I87" s="163"/>
      <c r="J87" s="163"/>
    </row>
    <row r="88" spans="1:10" s="175" customFormat="1" ht="18" customHeight="1" x14ac:dyDescent="0.25">
      <c r="A88" s="176" t="s">
        <v>724</v>
      </c>
      <c r="B88" s="142" t="s">
        <v>286</v>
      </c>
      <c r="C88" s="176" t="s">
        <v>287</v>
      </c>
      <c r="D88" s="176" t="s">
        <v>288</v>
      </c>
      <c r="E88" s="246" t="s">
        <v>210</v>
      </c>
      <c r="F88" s="246"/>
      <c r="G88" s="143" t="s">
        <v>289</v>
      </c>
      <c r="H88" s="142" t="s">
        <v>290</v>
      </c>
      <c r="I88" s="142" t="s">
        <v>291</v>
      </c>
      <c r="J88" s="142" t="s">
        <v>0</v>
      </c>
    </row>
    <row r="89" spans="1:10" s="175" customFormat="1" ht="24" customHeight="1" x14ac:dyDescent="0.25">
      <c r="A89" s="177" t="s">
        <v>527</v>
      </c>
      <c r="B89" s="148" t="s">
        <v>454</v>
      </c>
      <c r="C89" s="177" t="s">
        <v>334</v>
      </c>
      <c r="D89" s="177" t="s">
        <v>455</v>
      </c>
      <c r="E89" s="250" t="s">
        <v>560</v>
      </c>
      <c r="F89" s="250"/>
      <c r="G89" s="149" t="s">
        <v>2</v>
      </c>
      <c r="H89" s="157">
        <v>1</v>
      </c>
      <c r="I89" s="150">
        <v>13990.93</v>
      </c>
      <c r="J89" s="150">
        <v>13990.93</v>
      </c>
    </row>
    <row r="90" spans="1:10" s="175" customFormat="1" ht="24" customHeight="1" x14ac:dyDescent="0.25">
      <c r="A90" s="178" t="s">
        <v>529</v>
      </c>
      <c r="B90" s="158" t="s">
        <v>569</v>
      </c>
      <c r="C90" s="178" t="s">
        <v>303</v>
      </c>
      <c r="D90" s="178" t="s">
        <v>570</v>
      </c>
      <c r="E90" s="247" t="s">
        <v>541</v>
      </c>
      <c r="F90" s="247"/>
      <c r="G90" s="159" t="s">
        <v>400</v>
      </c>
      <c r="H90" s="160">
        <v>578</v>
      </c>
      <c r="I90" s="161">
        <v>13.57</v>
      </c>
      <c r="J90" s="161">
        <v>7843.46</v>
      </c>
    </row>
    <row r="91" spans="1:10" s="175" customFormat="1" ht="36" customHeight="1" x14ac:dyDescent="0.25">
      <c r="A91" s="178" t="s">
        <v>529</v>
      </c>
      <c r="B91" s="158" t="s">
        <v>576</v>
      </c>
      <c r="C91" s="178" t="s">
        <v>303</v>
      </c>
      <c r="D91" s="178" t="s">
        <v>577</v>
      </c>
      <c r="E91" s="247" t="s">
        <v>541</v>
      </c>
      <c r="F91" s="247"/>
      <c r="G91" s="159" t="s">
        <v>1</v>
      </c>
      <c r="H91" s="160">
        <v>39.729999999999997</v>
      </c>
      <c r="I91" s="161">
        <v>60.47</v>
      </c>
      <c r="J91" s="161">
        <v>2402.4699999999998</v>
      </c>
    </row>
    <row r="92" spans="1:10" s="175" customFormat="1" ht="36" customHeight="1" x14ac:dyDescent="0.25">
      <c r="A92" s="178" t="s">
        <v>529</v>
      </c>
      <c r="B92" s="158" t="s">
        <v>578</v>
      </c>
      <c r="C92" s="178" t="s">
        <v>303</v>
      </c>
      <c r="D92" s="178" t="s">
        <v>579</v>
      </c>
      <c r="E92" s="247" t="s">
        <v>541</v>
      </c>
      <c r="F92" s="247"/>
      <c r="G92" s="159" t="s">
        <v>3</v>
      </c>
      <c r="H92" s="160">
        <v>6.79</v>
      </c>
      <c r="I92" s="161">
        <v>508.07</v>
      </c>
      <c r="J92" s="161">
        <v>3449.79</v>
      </c>
    </row>
    <row r="93" spans="1:10" s="175" customFormat="1" ht="24" customHeight="1" x14ac:dyDescent="0.25">
      <c r="A93" s="178" t="s">
        <v>529</v>
      </c>
      <c r="B93" s="158" t="s">
        <v>476</v>
      </c>
      <c r="C93" s="178" t="s">
        <v>303</v>
      </c>
      <c r="D93" s="178" t="s">
        <v>477</v>
      </c>
      <c r="E93" s="247" t="s">
        <v>541</v>
      </c>
      <c r="F93" s="247"/>
      <c r="G93" s="159" t="s">
        <v>3</v>
      </c>
      <c r="H93" s="160">
        <v>0.76</v>
      </c>
      <c r="I93" s="161">
        <v>388.44</v>
      </c>
      <c r="J93" s="161">
        <v>295.20999999999998</v>
      </c>
    </row>
    <row r="94" spans="1:10" s="175" customFormat="1" ht="13.8" x14ac:dyDescent="0.25">
      <c r="A94" s="174"/>
      <c r="B94" s="174"/>
      <c r="C94" s="174"/>
      <c r="D94" s="174"/>
      <c r="E94" s="174" t="s">
        <v>533</v>
      </c>
      <c r="F94" s="162">
        <v>1917.82</v>
      </c>
      <c r="G94" s="174" t="s">
        <v>534</v>
      </c>
      <c r="H94" s="162">
        <v>0</v>
      </c>
      <c r="I94" s="174" t="s">
        <v>535</v>
      </c>
      <c r="J94" s="162">
        <v>1917.82</v>
      </c>
    </row>
    <row r="95" spans="1:10" s="175" customFormat="1" ht="14.4" thickBot="1" x14ac:dyDescent="0.3">
      <c r="A95" s="174"/>
      <c r="B95" s="174"/>
      <c r="C95" s="174"/>
      <c r="D95" s="174"/>
      <c r="E95" s="174" t="s">
        <v>536</v>
      </c>
      <c r="F95" s="162">
        <v>3390</v>
      </c>
      <c r="G95" s="174"/>
      <c r="H95" s="256" t="s">
        <v>537</v>
      </c>
      <c r="I95" s="256"/>
      <c r="J95" s="162">
        <v>17380.93</v>
      </c>
    </row>
    <row r="96" spans="1:10" s="175" customFormat="1" ht="1.05" customHeight="1" thickTop="1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3"/>
    </row>
    <row r="97" spans="1:10" s="175" customFormat="1" ht="18" customHeight="1" x14ac:dyDescent="0.25">
      <c r="A97" s="176" t="s">
        <v>481</v>
      </c>
      <c r="B97" s="142" t="s">
        <v>286</v>
      </c>
      <c r="C97" s="176" t="s">
        <v>287</v>
      </c>
      <c r="D97" s="176" t="s">
        <v>288</v>
      </c>
      <c r="E97" s="246" t="s">
        <v>210</v>
      </c>
      <c r="F97" s="246"/>
      <c r="G97" s="143" t="s">
        <v>289</v>
      </c>
      <c r="H97" s="142" t="s">
        <v>290</v>
      </c>
      <c r="I97" s="142" t="s">
        <v>291</v>
      </c>
      <c r="J97" s="142" t="s">
        <v>0</v>
      </c>
    </row>
    <row r="98" spans="1:10" s="175" customFormat="1" ht="24" customHeight="1" x14ac:dyDescent="0.25">
      <c r="A98" s="177" t="s">
        <v>527</v>
      </c>
      <c r="B98" s="148" t="s">
        <v>482</v>
      </c>
      <c r="C98" s="177" t="s">
        <v>334</v>
      </c>
      <c r="D98" s="177" t="s">
        <v>483</v>
      </c>
      <c r="E98" s="250" t="s">
        <v>532</v>
      </c>
      <c r="F98" s="250"/>
      <c r="G98" s="149" t="s">
        <v>3</v>
      </c>
      <c r="H98" s="157">
        <v>1</v>
      </c>
      <c r="I98" s="150">
        <v>172.18</v>
      </c>
      <c r="J98" s="150">
        <v>172.18</v>
      </c>
    </row>
    <row r="99" spans="1:10" s="175" customFormat="1" ht="24" customHeight="1" x14ac:dyDescent="0.25">
      <c r="A99" s="178" t="s">
        <v>529</v>
      </c>
      <c r="B99" s="158" t="s">
        <v>556</v>
      </c>
      <c r="C99" s="178" t="s">
        <v>297</v>
      </c>
      <c r="D99" s="178" t="s">
        <v>557</v>
      </c>
      <c r="E99" s="247" t="s">
        <v>532</v>
      </c>
      <c r="F99" s="247"/>
      <c r="G99" s="159" t="s">
        <v>299</v>
      </c>
      <c r="H99" s="160">
        <v>2.5</v>
      </c>
      <c r="I99" s="161">
        <v>14.11</v>
      </c>
      <c r="J99" s="161">
        <v>35.270000000000003</v>
      </c>
    </row>
    <row r="100" spans="1:10" s="175" customFormat="1" ht="36" customHeight="1" x14ac:dyDescent="0.25">
      <c r="A100" s="178" t="s">
        <v>529</v>
      </c>
      <c r="B100" s="158" t="s">
        <v>580</v>
      </c>
      <c r="C100" s="178" t="s">
        <v>297</v>
      </c>
      <c r="D100" s="178" t="s">
        <v>581</v>
      </c>
      <c r="E100" s="247" t="s">
        <v>551</v>
      </c>
      <c r="F100" s="247"/>
      <c r="G100" s="159" t="s">
        <v>555</v>
      </c>
      <c r="H100" s="160">
        <v>0.15</v>
      </c>
      <c r="I100" s="161">
        <v>162.57</v>
      </c>
      <c r="J100" s="161">
        <v>24.38</v>
      </c>
    </row>
    <row r="101" spans="1:10" s="175" customFormat="1" ht="36" customHeight="1" x14ac:dyDescent="0.25">
      <c r="A101" s="178" t="s">
        <v>529</v>
      </c>
      <c r="B101" s="158" t="s">
        <v>582</v>
      </c>
      <c r="C101" s="178" t="s">
        <v>297</v>
      </c>
      <c r="D101" s="178" t="s">
        <v>583</v>
      </c>
      <c r="E101" s="247" t="s">
        <v>551</v>
      </c>
      <c r="F101" s="247"/>
      <c r="G101" s="159" t="s">
        <v>552</v>
      </c>
      <c r="H101" s="160">
        <v>0.36</v>
      </c>
      <c r="I101" s="161">
        <v>63.67</v>
      </c>
      <c r="J101" s="161">
        <v>22.92</v>
      </c>
    </row>
    <row r="102" spans="1:10" s="175" customFormat="1" ht="24" customHeight="1" x14ac:dyDescent="0.25">
      <c r="A102" s="173" t="s">
        <v>565</v>
      </c>
      <c r="B102" s="164" t="s">
        <v>566</v>
      </c>
      <c r="C102" s="173" t="s">
        <v>297</v>
      </c>
      <c r="D102" s="173" t="s">
        <v>567</v>
      </c>
      <c r="E102" s="257" t="s">
        <v>568</v>
      </c>
      <c r="F102" s="257"/>
      <c r="G102" s="165" t="s">
        <v>3</v>
      </c>
      <c r="H102" s="166">
        <v>1.1000000000000001</v>
      </c>
      <c r="I102" s="167">
        <v>81.47</v>
      </c>
      <c r="J102" s="167">
        <v>89.61</v>
      </c>
    </row>
    <row r="103" spans="1:10" s="175" customFormat="1" ht="13.8" x14ac:dyDescent="0.25">
      <c r="A103" s="174"/>
      <c r="B103" s="174"/>
      <c r="C103" s="174"/>
      <c r="D103" s="174"/>
      <c r="E103" s="174" t="s">
        <v>533</v>
      </c>
      <c r="F103" s="162">
        <v>34.57</v>
      </c>
      <c r="G103" s="174" t="s">
        <v>534</v>
      </c>
      <c r="H103" s="162">
        <v>0</v>
      </c>
      <c r="I103" s="174" t="s">
        <v>535</v>
      </c>
      <c r="J103" s="162">
        <v>34.57</v>
      </c>
    </row>
    <row r="104" spans="1:10" s="175" customFormat="1" ht="14.4" thickBot="1" x14ac:dyDescent="0.3">
      <c r="A104" s="174"/>
      <c r="B104" s="174"/>
      <c r="C104" s="174"/>
      <c r="D104" s="174"/>
      <c r="E104" s="174" t="s">
        <v>536</v>
      </c>
      <c r="F104" s="162">
        <v>41.71</v>
      </c>
      <c r="G104" s="174"/>
      <c r="H104" s="256" t="s">
        <v>537</v>
      </c>
      <c r="I104" s="256"/>
      <c r="J104" s="162">
        <v>213.89</v>
      </c>
    </row>
    <row r="105" spans="1:10" s="175" customFormat="1" ht="1.05" customHeight="1" thickTop="1" x14ac:dyDescent="0.2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</row>
    <row r="106" spans="1:10" s="175" customFormat="1" ht="18" customHeight="1" x14ac:dyDescent="0.25">
      <c r="A106" s="176" t="s">
        <v>486</v>
      </c>
      <c r="B106" s="142" t="s">
        <v>286</v>
      </c>
      <c r="C106" s="176" t="s">
        <v>287</v>
      </c>
      <c r="D106" s="176" t="s">
        <v>288</v>
      </c>
      <c r="E106" s="246" t="s">
        <v>210</v>
      </c>
      <c r="F106" s="246"/>
      <c r="G106" s="143" t="s">
        <v>289</v>
      </c>
      <c r="H106" s="142" t="s">
        <v>290</v>
      </c>
      <c r="I106" s="142" t="s">
        <v>291</v>
      </c>
      <c r="J106" s="142" t="s">
        <v>0</v>
      </c>
    </row>
    <row r="107" spans="1:10" s="175" customFormat="1" ht="24" customHeight="1" x14ac:dyDescent="0.25">
      <c r="A107" s="177" t="s">
        <v>527</v>
      </c>
      <c r="B107" s="148" t="s">
        <v>487</v>
      </c>
      <c r="C107" s="177" t="s">
        <v>334</v>
      </c>
      <c r="D107" s="177" t="s">
        <v>232</v>
      </c>
      <c r="E107" s="250" t="s">
        <v>584</v>
      </c>
      <c r="F107" s="250"/>
      <c r="G107" s="149" t="s">
        <v>3</v>
      </c>
      <c r="H107" s="157">
        <v>1</v>
      </c>
      <c r="I107" s="150">
        <v>76.92</v>
      </c>
      <c r="J107" s="150">
        <v>76.92</v>
      </c>
    </row>
    <row r="108" spans="1:10" s="175" customFormat="1" ht="24" customHeight="1" x14ac:dyDescent="0.25">
      <c r="A108" s="178" t="s">
        <v>529</v>
      </c>
      <c r="B108" s="158" t="s">
        <v>556</v>
      </c>
      <c r="C108" s="178" t="s">
        <v>297</v>
      </c>
      <c r="D108" s="178" t="s">
        <v>557</v>
      </c>
      <c r="E108" s="247" t="s">
        <v>532</v>
      </c>
      <c r="F108" s="247"/>
      <c r="G108" s="159" t="s">
        <v>299</v>
      </c>
      <c r="H108" s="160">
        <v>0.2</v>
      </c>
      <c r="I108" s="161">
        <v>14.11</v>
      </c>
      <c r="J108" s="161">
        <v>2.82</v>
      </c>
    </row>
    <row r="109" spans="1:10" s="175" customFormat="1" ht="48" customHeight="1" x14ac:dyDescent="0.25">
      <c r="A109" s="178" t="s">
        <v>529</v>
      </c>
      <c r="B109" s="158" t="s">
        <v>585</v>
      </c>
      <c r="C109" s="178" t="s">
        <v>297</v>
      </c>
      <c r="D109" s="178" t="s">
        <v>586</v>
      </c>
      <c r="E109" s="247" t="s">
        <v>551</v>
      </c>
      <c r="F109" s="247"/>
      <c r="G109" s="159" t="s">
        <v>555</v>
      </c>
      <c r="H109" s="160">
        <v>0.03</v>
      </c>
      <c r="I109" s="161">
        <v>187.83</v>
      </c>
      <c r="J109" s="161">
        <v>5.63</v>
      </c>
    </row>
    <row r="110" spans="1:10" s="175" customFormat="1" ht="48" customHeight="1" x14ac:dyDescent="0.25">
      <c r="A110" s="178" t="s">
        <v>529</v>
      </c>
      <c r="B110" s="158" t="s">
        <v>587</v>
      </c>
      <c r="C110" s="178" t="s">
        <v>297</v>
      </c>
      <c r="D110" s="178" t="s">
        <v>588</v>
      </c>
      <c r="E110" s="247" t="s">
        <v>551</v>
      </c>
      <c r="F110" s="247"/>
      <c r="G110" s="159" t="s">
        <v>552</v>
      </c>
      <c r="H110" s="160">
        <v>7.0000000000000007E-2</v>
      </c>
      <c r="I110" s="161">
        <v>35.369999999999997</v>
      </c>
      <c r="J110" s="161">
        <v>2.4700000000000002</v>
      </c>
    </row>
    <row r="111" spans="1:10" s="175" customFormat="1" ht="24" customHeight="1" x14ac:dyDescent="0.25">
      <c r="A111" s="173" t="s">
        <v>565</v>
      </c>
      <c r="B111" s="164" t="s">
        <v>589</v>
      </c>
      <c r="C111" s="173" t="s">
        <v>297</v>
      </c>
      <c r="D111" s="173" t="s">
        <v>590</v>
      </c>
      <c r="E111" s="257" t="s">
        <v>568</v>
      </c>
      <c r="F111" s="257"/>
      <c r="G111" s="165" t="s">
        <v>3</v>
      </c>
      <c r="H111" s="166">
        <v>1.1000000000000001</v>
      </c>
      <c r="I111" s="167">
        <v>60</v>
      </c>
      <c r="J111" s="167">
        <v>66</v>
      </c>
    </row>
    <row r="112" spans="1:10" s="175" customFormat="1" ht="13.8" x14ac:dyDescent="0.25">
      <c r="A112" s="174"/>
      <c r="B112" s="174"/>
      <c r="C112" s="174"/>
      <c r="D112" s="174"/>
      <c r="E112" s="174" t="s">
        <v>533</v>
      </c>
      <c r="F112" s="162">
        <v>3.47</v>
      </c>
      <c r="G112" s="174" t="s">
        <v>534</v>
      </c>
      <c r="H112" s="162">
        <v>0</v>
      </c>
      <c r="I112" s="174" t="s">
        <v>535</v>
      </c>
      <c r="J112" s="162">
        <v>3.47</v>
      </c>
    </row>
    <row r="113" spans="1:10" s="175" customFormat="1" ht="14.4" thickBot="1" x14ac:dyDescent="0.3">
      <c r="A113" s="174"/>
      <c r="B113" s="174"/>
      <c r="C113" s="174"/>
      <c r="D113" s="174"/>
      <c r="E113" s="174" t="s">
        <v>536</v>
      </c>
      <c r="F113" s="162">
        <v>18.63</v>
      </c>
      <c r="G113" s="174"/>
      <c r="H113" s="256" t="s">
        <v>537</v>
      </c>
      <c r="I113" s="256"/>
      <c r="J113" s="162">
        <v>95.55</v>
      </c>
    </row>
    <row r="114" spans="1:10" s="175" customFormat="1" ht="1.05" customHeight="1" thickTop="1" x14ac:dyDescent="0.2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</row>
    <row r="115" spans="1:10" s="175" customFormat="1" ht="18" customHeight="1" x14ac:dyDescent="0.25">
      <c r="A115" s="176" t="s">
        <v>488</v>
      </c>
      <c r="B115" s="142" t="s">
        <v>286</v>
      </c>
      <c r="C115" s="176" t="s">
        <v>287</v>
      </c>
      <c r="D115" s="176" t="s">
        <v>288</v>
      </c>
      <c r="E115" s="246" t="s">
        <v>210</v>
      </c>
      <c r="F115" s="246"/>
      <c r="G115" s="143" t="s">
        <v>289</v>
      </c>
      <c r="H115" s="142" t="s">
        <v>290</v>
      </c>
      <c r="I115" s="142" t="s">
        <v>291</v>
      </c>
      <c r="J115" s="142" t="s">
        <v>0</v>
      </c>
    </row>
    <row r="116" spans="1:10" s="175" customFormat="1" ht="24" customHeight="1" x14ac:dyDescent="0.25">
      <c r="A116" s="177" t="s">
        <v>527</v>
      </c>
      <c r="B116" s="148" t="s">
        <v>489</v>
      </c>
      <c r="C116" s="177" t="s">
        <v>334</v>
      </c>
      <c r="D116" s="177" t="s">
        <v>490</v>
      </c>
      <c r="E116" s="250" t="s">
        <v>584</v>
      </c>
      <c r="F116" s="250"/>
      <c r="G116" s="149" t="s">
        <v>3</v>
      </c>
      <c r="H116" s="157">
        <v>1</v>
      </c>
      <c r="I116" s="150">
        <v>84.09</v>
      </c>
      <c r="J116" s="150">
        <v>84.09</v>
      </c>
    </row>
    <row r="117" spans="1:10" s="175" customFormat="1" ht="24" customHeight="1" x14ac:dyDescent="0.25">
      <c r="A117" s="178" t="s">
        <v>529</v>
      </c>
      <c r="B117" s="158" t="s">
        <v>556</v>
      </c>
      <c r="C117" s="178" t="s">
        <v>297</v>
      </c>
      <c r="D117" s="178" t="s">
        <v>557</v>
      </c>
      <c r="E117" s="247" t="s">
        <v>532</v>
      </c>
      <c r="F117" s="247"/>
      <c r="G117" s="159" t="s">
        <v>299</v>
      </c>
      <c r="H117" s="160">
        <v>0.6</v>
      </c>
      <c r="I117" s="161">
        <v>14.11</v>
      </c>
      <c r="J117" s="161">
        <v>8.4600000000000009</v>
      </c>
    </row>
    <row r="118" spans="1:10" s="175" customFormat="1" ht="48" customHeight="1" x14ac:dyDescent="0.25">
      <c r="A118" s="178" t="s">
        <v>529</v>
      </c>
      <c r="B118" s="158" t="s">
        <v>585</v>
      </c>
      <c r="C118" s="178" t="s">
        <v>297</v>
      </c>
      <c r="D118" s="178" t="s">
        <v>586</v>
      </c>
      <c r="E118" s="247" t="s">
        <v>551</v>
      </c>
      <c r="F118" s="247"/>
      <c r="G118" s="159" t="s">
        <v>555</v>
      </c>
      <c r="H118" s="160">
        <v>0.04</v>
      </c>
      <c r="I118" s="161">
        <v>187.83</v>
      </c>
      <c r="J118" s="161">
        <v>7.51</v>
      </c>
    </row>
    <row r="119" spans="1:10" s="175" customFormat="1" ht="48" customHeight="1" x14ac:dyDescent="0.25">
      <c r="A119" s="178" t="s">
        <v>529</v>
      </c>
      <c r="B119" s="158" t="s">
        <v>587</v>
      </c>
      <c r="C119" s="178" t="s">
        <v>297</v>
      </c>
      <c r="D119" s="178" t="s">
        <v>588</v>
      </c>
      <c r="E119" s="247" t="s">
        <v>551</v>
      </c>
      <c r="F119" s="247"/>
      <c r="G119" s="159" t="s">
        <v>552</v>
      </c>
      <c r="H119" s="160">
        <v>0.06</v>
      </c>
      <c r="I119" s="161">
        <v>35.369999999999997</v>
      </c>
      <c r="J119" s="161">
        <v>2.12</v>
      </c>
    </row>
    <row r="120" spans="1:10" s="175" customFormat="1" ht="24" customHeight="1" x14ac:dyDescent="0.25">
      <c r="A120" s="173" t="s">
        <v>565</v>
      </c>
      <c r="B120" s="164" t="s">
        <v>589</v>
      </c>
      <c r="C120" s="173" t="s">
        <v>297</v>
      </c>
      <c r="D120" s="173" t="s">
        <v>590</v>
      </c>
      <c r="E120" s="257" t="s">
        <v>568</v>
      </c>
      <c r="F120" s="257"/>
      <c r="G120" s="165" t="s">
        <v>3</v>
      </c>
      <c r="H120" s="166">
        <v>1.1000000000000001</v>
      </c>
      <c r="I120" s="167">
        <v>60</v>
      </c>
      <c r="J120" s="167">
        <v>66</v>
      </c>
    </row>
    <row r="121" spans="1:10" s="175" customFormat="1" ht="13.8" x14ac:dyDescent="0.25">
      <c r="A121" s="174"/>
      <c r="B121" s="174"/>
      <c r="C121" s="174"/>
      <c r="D121" s="174"/>
      <c r="E121" s="174" t="s">
        <v>533</v>
      </c>
      <c r="F121" s="162">
        <v>7.57</v>
      </c>
      <c r="G121" s="174" t="s">
        <v>534</v>
      </c>
      <c r="H121" s="162">
        <v>0</v>
      </c>
      <c r="I121" s="174" t="s">
        <v>535</v>
      </c>
      <c r="J121" s="162">
        <v>7.57</v>
      </c>
    </row>
    <row r="122" spans="1:10" s="175" customFormat="1" ht="14.4" thickBot="1" x14ac:dyDescent="0.3">
      <c r="A122" s="174"/>
      <c r="B122" s="174"/>
      <c r="C122" s="174"/>
      <c r="D122" s="174"/>
      <c r="E122" s="174" t="s">
        <v>536</v>
      </c>
      <c r="F122" s="162">
        <v>20.37</v>
      </c>
      <c r="G122" s="174"/>
      <c r="H122" s="256" t="s">
        <v>537</v>
      </c>
      <c r="I122" s="256"/>
      <c r="J122" s="162">
        <v>104.46</v>
      </c>
    </row>
    <row r="123" spans="1:10" s="175" customFormat="1" ht="1.05" customHeight="1" thickTop="1" x14ac:dyDescent="0.2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</row>
    <row r="124" spans="1:10" s="175" customFormat="1" ht="18" customHeight="1" x14ac:dyDescent="0.25">
      <c r="A124" s="176" t="s">
        <v>505</v>
      </c>
      <c r="B124" s="142" t="s">
        <v>286</v>
      </c>
      <c r="C124" s="176" t="s">
        <v>287</v>
      </c>
      <c r="D124" s="176" t="s">
        <v>288</v>
      </c>
      <c r="E124" s="246" t="s">
        <v>210</v>
      </c>
      <c r="F124" s="246"/>
      <c r="G124" s="143" t="s">
        <v>289</v>
      </c>
      <c r="H124" s="142" t="s">
        <v>290</v>
      </c>
      <c r="I124" s="142" t="s">
        <v>291</v>
      </c>
      <c r="J124" s="142" t="s">
        <v>0</v>
      </c>
    </row>
    <row r="125" spans="1:10" s="175" customFormat="1" ht="36" customHeight="1" x14ac:dyDescent="0.25">
      <c r="A125" s="177" t="s">
        <v>527</v>
      </c>
      <c r="B125" s="148" t="s">
        <v>506</v>
      </c>
      <c r="C125" s="177" t="s">
        <v>334</v>
      </c>
      <c r="D125" s="177" t="s">
        <v>507</v>
      </c>
      <c r="E125" s="250" t="s">
        <v>591</v>
      </c>
      <c r="F125" s="250"/>
      <c r="G125" s="149" t="s">
        <v>2</v>
      </c>
      <c r="H125" s="157">
        <v>1</v>
      </c>
      <c r="I125" s="150">
        <v>4101.78</v>
      </c>
      <c r="J125" s="150">
        <v>4101.78</v>
      </c>
    </row>
    <row r="126" spans="1:10" s="175" customFormat="1" ht="36" customHeight="1" x14ac:dyDescent="0.25">
      <c r="A126" s="178" t="s">
        <v>529</v>
      </c>
      <c r="B126" s="158" t="s">
        <v>592</v>
      </c>
      <c r="C126" s="178" t="s">
        <v>303</v>
      </c>
      <c r="D126" s="178" t="s">
        <v>593</v>
      </c>
      <c r="E126" s="247" t="s">
        <v>541</v>
      </c>
      <c r="F126" s="247"/>
      <c r="G126" s="159" t="s">
        <v>1</v>
      </c>
      <c r="H126" s="160">
        <v>6.12</v>
      </c>
      <c r="I126" s="161">
        <v>136.66</v>
      </c>
      <c r="J126" s="161">
        <v>836.35</v>
      </c>
    </row>
    <row r="127" spans="1:10" s="175" customFormat="1" ht="24" customHeight="1" x14ac:dyDescent="0.25">
      <c r="A127" s="178" t="s">
        <v>529</v>
      </c>
      <c r="B127" s="158" t="s">
        <v>594</v>
      </c>
      <c r="C127" s="178" t="s">
        <v>303</v>
      </c>
      <c r="D127" s="178" t="s">
        <v>595</v>
      </c>
      <c r="E127" s="247" t="s">
        <v>541</v>
      </c>
      <c r="F127" s="247"/>
      <c r="G127" s="159" t="s">
        <v>3</v>
      </c>
      <c r="H127" s="160">
        <v>0.11</v>
      </c>
      <c r="I127" s="161">
        <v>468.37</v>
      </c>
      <c r="J127" s="161">
        <v>51.52</v>
      </c>
    </row>
    <row r="128" spans="1:10" s="175" customFormat="1" ht="36" customHeight="1" x14ac:dyDescent="0.25">
      <c r="A128" s="178" t="s">
        <v>529</v>
      </c>
      <c r="B128" s="158" t="s">
        <v>596</v>
      </c>
      <c r="C128" s="178" t="s">
        <v>303</v>
      </c>
      <c r="D128" s="178" t="s">
        <v>597</v>
      </c>
      <c r="E128" s="247" t="s">
        <v>541</v>
      </c>
      <c r="F128" s="247"/>
      <c r="G128" s="159" t="s">
        <v>3</v>
      </c>
      <c r="H128" s="160">
        <v>0.4</v>
      </c>
      <c r="I128" s="161">
        <v>416.88</v>
      </c>
      <c r="J128" s="161">
        <v>166.75</v>
      </c>
    </row>
    <row r="129" spans="1:10" s="175" customFormat="1" ht="24" customHeight="1" x14ac:dyDescent="0.25">
      <c r="A129" s="178" t="s">
        <v>529</v>
      </c>
      <c r="B129" s="158" t="s">
        <v>598</v>
      </c>
      <c r="C129" s="178" t="s">
        <v>303</v>
      </c>
      <c r="D129" s="178" t="s">
        <v>599</v>
      </c>
      <c r="E129" s="247" t="s">
        <v>541</v>
      </c>
      <c r="F129" s="247"/>
      <c r="G129" s="159" t="s">
        <v>3</v>
      </c>
      <c r="H129" s="160">
        <v>3.19</v>
      </c>
      <c r="I129" s="161">
        <v>47.94</v>
      </c>
      <c r="J129" s="161">
        <v>152.91999999999999</v>
      </c>
    </row>
    <row r="130" spans="1:10" s="175" customFormat="1" ht="24" customHeight="1" x14ac:dyDescent="0.25">
      <c r="A130" s="178" t="s">
        <v>529</v>
      </c>
      <c r="B130" s="158" t="s">
        <v>600</v>
      </c>
      <c r="C130" s="178" t="s">
        <v>303</v>
      </c>
      <c r="D130" s="178" t="s">
        <v>601</v>
      </c>
      <c r="E130" s="247" t="s">
        <v>541</v>
      </c>
      <c r="F130" s="247"/>
      <c r="G130" s="159" t="s">
        <v>1</v>
      </c>
      <c r="H130" s="160">
        <v>0.79</v>
      </c>
      <c r="I130" s="161">
        <v>43.33</v>
      </c>
      <c r="J130" s="161">
        <v>34.229999999999997</v>
      </c>
    </row>
    <row r="131" spans="1:10" s="175" customFormat="1" ht="24" customHeight="1" x14ac:dyDescent="0.25">
      <c r="A131" s="178" t="s">
        <v>529</v>
      </c>
      <c r="B131" s="158" t="s">
        <v>602</v>
      </c>
      <c r="C131" s="178" t="s">
        <v>303</v>
      </c>
      <c r="D131" s="178" t="s">
        <v>562</v>
      </c>
      <c r="E131" s="247" t="s">
        <v>541</v>
      </c>
      <c r="F131" s="247"/>
      <c r="G131" s="159" t="s">
        <v>603</v>
      </c>
      <c r="H131" s="160">
        <v>2.5</v>
      </c>
      <c r="I131" s="161">
        <v>19.63</v>
      </c>
      <c r="J131" s="161">
        <v>49.07</v>
      </c>
    </row>
    <row r="132" spans="1:10" s="175" customFormat="1" ht="24" customHeight="1" x14ac:dyDescent="0.25">
      <c r="A132" s="178" t="s">
        <v>529</v>
      </c>
      <c r="B132" s="158" t="s">
        <v>604</v>
      </c>
      <c r="C132" s="178" t="s">
        <v>303</v>
      </c>
      <c r="D132" s="178" t="s">
        <v>557</v>
      </c>
      <c r="E132" s="247" t="s">
        <v>541</v>
      </c>
      <c r="F132" s="247"/>
      <c r="G132" s="159" t="s">
        <v>603</v>
      </c>
      <c r="H132" s="160">
        <v>2.5</v>
      </c>
      <c r="I132" s="161">
        <v>14.1</v>
      </c>
      <c r="J132" s="161">
        <v>35.25</v>
      </c>
    </row>
    <row r="133" spans="1:10" s="175" customFormat="1" ht="24" customHeight="1" x14ac:dyDescent="0.25">
      <c r="A133" s="178" t="s">
        <v>529</v>
      </c>
      <c r="B133" s="158" t="s">
        <v>605</v>
      </c>
      <c r="C133" s="178" t="s">
        <v>303</v>
      </c>
      <c r="D133" s="178" t="s">
        <v>606</v>
      </c>
      <c r="E133" s="247" t="s">
        <v>541</v>
      </c>
      <c r="F133" s="247"/>
      <c r="G133" s="159" t="s">
        <v>3</v>
      </c>
      <c r="H133" s="160">
        <v>1.68</v>
      </c>
      <c r="I133" s="161">
        <v>3.34</v>
      </c>
      <c r="J133" s="161">
        <v>5.61</v>
      </c>
    </row>
    <row r="134" spans="1:10" s="175" customFormat="1" ht="24" customHeight="1" x14ac:dyDescent="0.25">
      <c r="A134" s="178" t="s">
        <v>529</v>
      </c>
      <c r="B134" s="158" t="s">
        <v>607</v>
      </c>
      <c r="C134" s="178" t="s">
        <v>303</v>
      </c>
      <c r="D134" s="178" t="s">
        <v>608</v>
      </c>
      <c r="E134" s="247" t="s">
        <v>541</v>
      </c>
      <c r="F134" s="247"/>
      <c r="G134" s="159" t="s">
        <v>3</v>
      </c>
      <c r="H134" s="160">
        <v>0.21</v>
      </c>
      <c r="I134" s="161">
        <v>76.63</v>
      </c>
      <c r="J134" s="161">
        <v>16.09</v>
      </c>
    </row>
    <row r="135" spans="1:10" s="175" customFormat="1" ht="24" customHeight="1" x14ac:dyDescent="0.25">
      <c r="A135" s="178" t="s">
        <v>529</v>
      </c>
      <c r="B135" s="158" t="s">
        <v>569</v>
      </c>
      <c r="C135" s="178" t="s">
        <v>303</v>
      </c>
      <c r="D135" s="178" t="s">
        <v>570</v>
      </c>
      <c r="E135" s="247" t="s">
        <v>541</v>
      </c>
      <c r="F135" s="247"/>
      <c r="G135" s="159" t="s">
        <v>400</v>
      </c>
      <c r="H135" s="160">
        <v>5.6</v>
      </c>
      <c r="I135" s="161">
        <v>13.57</v>
      </c>
      <c r="J135" s="161">
        <v>75.989999999999995</v>
      </c>
    </row>
    <row r="136" spans="1:10" s="175" customFormat="1" ht="24" customHeight="1" x14ac:dyDescent="0.25">
      <c r="A136" s="173" t="s">
        <v>565</v>
      </c>
      <c r="B136" s="164" t="s">
        <v>609</v>
      </c>
      <c r="C136" s="173" t="s">
        <v>303</v>
      </c>
      <c r="D136" s="173" t="s">
        <v>610</v>
      </c>
      <c r="E136" s="257" t="s">
        <v>568</v>
      </c>
      <c r="F136" s="257"/>
      <c r="G136" s="165" t="s">
        <v>2</v>
      </c>
      <c r="H136" s="166">
        <v>2</v>
      </c>
      <c r="I136" s="167">
        <v>344</v>
      </c>
      <c r="J136" s="167">
        <v>688</v>
      </c>
    </row>
    <row r="137" spans="1:10" s="175" customFormat="1" ht="24" customHeight="1" x14ac:dyDescent="0.25">
      <c r="A137" s="173" t="s">
        <v>565</v>
      </c>
      <c r="B137" s="164" t="s">
        <v>611</v>
      </c>
      <c r="C137" s="173" t="s">
        <v>303</v>
      </c>
      <c r="D137" s="173" t="s">
        <v>612</v>
      </c>
      <c r="E137" s="257" t="s">
        <v>568</v>
      </c>
      <c r="F137" s="257"/>
      <c r="G137" s="165" t="s">
        <v>2</v>
      </c>
      <c r="H137" s="166">
        <v>2</v>
      </c>
      <c r="I137" s="167">
        <v>995</v>
      </c>
      <c r="J137" s="167">
        <v>1990</v>
      </c>
    </row>
    <row r="138" spans="1:10" s="175" customFormat="1" ht="13.8" x14ac:dyDescent="0.25">
      <c r="A138" s="174"/>
      <c r="B138" s="174"/>
      <c r="C138" s="174"/>
      <c r="D138" s="174"/>
      <c r="E138" s="174" t="s">
        <v>533</v>
      </c>
      <c r="F138" s="162">
        <v>435.02</v>
      </c>
      <c r="G138" s="174" t="s">
        <v>534</v>
      </c>
      <c r="H138" s="162">
        <v>0</v>
      </c>
      <c r="I138" s="174" t="s">
        <v>535</v>
      </c>
      <c r="J138" s="162">
        <v>435.02</v>
      </c>
    </row>
    <row r="139" spans="1:10" s="175" customFormat="1" ht="14.4" thickBot="1" x14ac:dyDescent="0.3">
      <c r="A139" s="174"/>
      <c r="B139" s="174"/>
      <c r="C139" s="174"/>
      <c r="D139" s="174"/>
      <c r="E139" s="174" t="s">
        <v>536</v>
      </c>
      <c r="F139" s="162">
        <v>993.86</v>
      </c>
      <c r="G139" s="174"/>
      <c r="H139" s="256" t="s">
        <v>537</v>
      </c>
      <c r="I139" s="256"/>
      <c r="J139" s="162">
        <v>5095.6400000000003</v>
      </c>
    </row>
    <row r="140" spans="1:10" s="175" customFormat="1" ht="1.05" customHeight="1" thickTop="1" x14ac:dyDescent="0.25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</row>
    <row r="141" spans="1:10" s="175" customFormat="1" ht="18" customHeight="1" x14ac:dyDescent="0.25">
      <c r="A141" s="176" t="s">
        <v>510</v>
      </c>
      <c r="B141" s="142" t="s">
        <v>286</v>
      </c>
      <c r="C141" s="176" t="s">
        <v>287</v>
      </c>
      <c r="D141" s="176" t="s">
        <v>288</v>
      </c>
      <c r="E141" s="246" t="s">
        <v>210</v>
      </c>
      <c r="F141" s="246"/>
      <c r="G141" s="143" t="s">
        <v>289</v>
      </c>
      <c r="H141" s="142" t="s">
        <v>290</v>
      </c>
      <c r="I141" s="142" t="s">
        <v>291</v>
      </c>
      <c r="J141" s="142" t="s">
        <v>0</v>
      </c>
    </row>
    <row r="142" spans="1:10" s="175" customFormat="1" ht="24" customHeight="1" x14ac:dyDescent="0.25">
      <c r="A142" s="177" t="s">
        <v>527</v>
      </c>
      <c r="B142" s="148" t="s">
        <v>511</v>
      </c>
      <c r="C142" s="177" t="s">
        <v>334</v>
      </c>
      <c r="D142" s="177" t="s">
        <v>512</v>
      </c>
      <c r="E142" s="250" t="s">
        <v>532</v>
      </c>
      <c r="F142" s="250"/>
      <c r="G142" s="149" t="s">
        <v>513</v>
      </c>
      <c r="H142" s="157">
        <v>1</v>
      </c>
      <c r="I142" s="150">
        <v>112.88</v>
      </c>
      <c r="J142" s="150">
        <v>112.88</v>
      </c>
    </row>
    <row r="143" spans="1:10" s="175" customFormat="1" ht="24" customHeight="1" x14ac:dyDescent="0.25">
      <c r="A143" s="178" t="s">
        <v>529</v>
      </c>
      <c r="B143" s="158" t="s">
        <v>556</v>
      </c>
      <c r="C143" s="178" t="s">
        <v>297</v>
      </c>
      <c r="D143" s="178" t="s">
        <v>557</v>
      </c>
      <c r="E143" s="247" t="s">
        <v>532</v>
      </c>
      <c r="F143" s="247"/>
      <c r="G143" s="159" t="s">
        <v>299</v>
      </c>
      <c r="H143" s="160">
        <v>8</v>
      </c>
      <c r="I143" s="161">
        <v>14.11</v>
      </c>
      <c r="J143" s="161">
        <v>112.88</v>
      </c>
    </row>
    <row r="144" spans="1:10" s="175" customFormat="1" ht="13.8" x14ac:dyDescent="0.25">
      <c r="A144" s="174"/>
      <c r="B144" s="174"/>
      <c r="C144" s="174"/>
      <c r="D144" s="174"/>
      <c r="E144" s="174" t="s">
        <v>533</v>
      </c>
      <c r="F144" s="162">
        <v>82.08</v>
      </c>
      <c r="G144" s="174" t="s">
        <v>534</v>
      </c>
      <c r="H144" s="162">
        <v>0</v>
      </c>
      <c r="I144" s="174" t="s">
        <v>535</v>
      </c>
      <c r="J144" s="162">
        <v>82.08</v>
      </c>
    </row>
    <row r="145" spans="1:11" s="175" customFormat="1" ht="14.4" thickBot="1" x14ac:dyDescent="0.3">
      <c r="A145" s="174"/>
      <c r="B145" s="174"/>
      <c r="C145" s="174"/>
      <c r="D145" s="174"/>
      <c r="E145" s="174" t="s">
        <v>536</v>
      </c>
      <c r="F145" s="162">
        <v>27.35</v>
      </c>
      <c r="G145" s="174"/>
      <c r="H145" s="256" t="s">
        <v>537</v>
      </c>
      <c r="I145" s="256"/>
      <c r="J145" s="162">
        <v>140.22999999999999</v>
      </c>
    </row>
    <row r="146" spans="1:11" s="175" customFormat="1" ht="1.05" customHeight="1" thickTop="1" x14ac:dyDescent="0.25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</row>
    <row r="147" spans="1:11" s="175" customFormat="1" ht="49.95" customHeight="1" x14ac:dyDescent="0.25">
      <c r="A147" s="248" t="s">
        <v>613</v>
      </c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</row>
    <row r="148" spans="1:11" s="175" customFormat="1" ht="18" customHeight="1" x14ac:dyDescent="0.25">
      <c r="A148" s="176"/>
      <c r="B148" s="142" t="s">
        <v>286</v>
      </c>
      <c r="C148" s="176" t="s">
        <v>287</v>
      </c>
      <c r="D148" s="176" t="s">
        <v>288</v>
      </c>
      <c r="E148" s="246" t="s">
        <v>210</v>
      </c>
      <c r="F148" s="246"/>
      <c r="G148" s="143" t="s">
        <v>289</v>
      </c>
      <c r="H148" s="142" t="s">
        <v>290</v>
      </c>
      <c r="I148" s="142" t="s">
        <v>291</v>
      </c>
      <c r="J148" s="142" t="s">
        <v>0</v>
      </c>
    </row>
    <row r="149" spans="1:11" s="175" customFormat="1" ht="36" customHeight="1" x14ac:dyDescent="0.25">
      <c r="A149" s="177" t="s">
        <v>527</v>
      </c>
      <c r="B149" s="148" t="s">
        <v>575</v>
      </c>
      <c r="C149" s="177" t="s">
        <v>334</v>
      </c>
      <c r="D149" s="177" t="s">
        <v>748</v>
      </c>
      <c r="E149" s="250" t="s">
        <v>532</v>
      </c>
      <c r="F149" s="250"/>
      <c r="G149" s="149" t="s">
        <v>749</v>
      </c>
      <c r="H149" s="157">
        <v>1</v>
      </c>
      <c r="I149" s="150">
        <v>29.96</v>
      </c>
      <c r="J149" s="150">
        <v>29.96</v>
      </c>
    </row>
    <row r="150" spans="1:11" s="175" customFormat="1" ht="24" customHeight="1" x14ac:dyDescent="0.25">
      <c r="A150" s="178" t="s">
        <v>529</v>
      </c>
      <c r="B150" s="158" t="s">
        <v>614</v>
      </c>
      <c r="C150" s="178" t="s">
        <v>297</v>
      </c>
      <c r="D150" s="178" t="s">
        <v>615</v>
      </c>
      <c r="E150" s="247" t="s">
        <v>532</v>
      </c>
      <c r="F150" s="247"/>
      <c r="G150" s="159" t="s">
        <v>299</v>
      </c>
      <c r="H150" s="160">
        <v>0.18525</v>
      </c>
      <c r="I150" s="161">
        <v>19.43</v>
      </c>
      <c r="J150" s="161">
        <v>3.59</v>
      </c>
    </row>
    <row r="151" spans="1:11" s="175" customFormat="1" ht="24" customHeight="1" x14ac:dyDescent="0.25">
      <c r="A151" s="178" t="s">
        <v>529</v>
      </c>
      <c r="B151" s="158" t="s">
        <v>556</v>
      </c>
      <c r="C151" s="178" t="s">
        <v>297</v>
      </c>
      <c r="D151" s="178" t="s">
        <v>557</v>
      </c>
      <c r="E151" s="247" t="s">
        <v>532</v>
      </c>
      <c r="F151" s="247"/>
      <c r="G151" s="159" t="s">
        <v>299</v>
      </c>
      <c r="H151" s="160">
        <v>0.18525</v>
      </c>
      <c r="I151" s="161">
        <v>14.11</v>
      </c>
      <c r="J151" s="161">
        <v>2.61</v>
      </c>
    </row>
    <row r="152" spans="1:11" s="175" customFormat="1" ht="24" customHeight="1" x14ac:dyDescent="0.25">
      <c r="A152" s="173" t="s">
        <v>565</v>
      </c>
      <c r="B152" s="164" t="s">
        <v>616</v>
      </c>
      <c r="C152" s="173" t="s">
        <v>297</v>
      </c>
      <c r="D152" s="173" t="s">
        <v>617</v>
      </c>
      <c r="E152" s="257" t="s">
        <v>568</v>
      </c>
      <c r="F152" s="257"/>
      <c r="G152" s="165" t="s">
        <v>111</v>
      </c>
      <c r="H152" s="166">
        <v>0.17874999999999999</v>
      </c>
      <c r="I152" s="167">
        <v>19.96</v>
      </c>
      <c r="J152" s="167">
        <v>3.56</v>
      </c>
    </row>
    <row r="153" spans="1:11" s="175" customFormat="1" ht="24" customHeight="1" x14ac:dyDescent="0.25">
      <c r="A153" s="173" t="s">
        <v>565</v>
      </c>
      <c r="B153" s="164" t="s">
        <v>618</v>
      </c>
      <c r="C153" s="173" t="s">
        <v>297</v>
      </c>
      <c r="D153" s="173" t="s">
        <v>619</v>
      </c>
      <c r="E153" s="257" t="s">
        <v>568</v>
      </c>
      <c r="F153" s="257"/>
      <c r="G153" s="165" t="s">
        <v>400</v>
      </c>
      <c r="H153" s="166">
        <v>7.8E-2</v>
      </c>
      <c r="I153" s="167">
        <v>19.79</v>
      </c>
      <c r="J153" s="167">
        <v>1.54</v>
      </c>
    </row>
    <row r="154" spans="1:11" s="175" customFormat="1" ht="24" customHeight="1" x14ac:dyDescent="0.25">
      <c r="A154" s="173" t="s">
        <v>565</v>
      </c>
      <c r="B154" s="164" t="s">
        <v>620</v>
      </c>
      <c r="C154" s="173" t="s">
        <v>297</v>
      </c>
      <c r="D154" s="173" t="s">
        <v>621</v>
      </c>
      <c r="E154" s="257" t="s">
        <v>568</v>
      </c>
      <c r="F154" s="257"/>
      <c r="G154" s="165" t="s">
        <v>111</v>
      </c>
      <c r="H154" s="166">
        <v>0.377</v>
      </c>
      <c r="I154" s="167">
        <v>49.5</v>
      </c>
      <c r="J154" s="167">
        <v>18.66</v>
      </c>
    </row>
    <row r="155" spans="1:11" s="175" customFormat="1" ht="13.8" x14ac:dyDescent="0.25">
      <c r="A155" s="174"/>
      <c r="B155" s="174"/>
      <c r="C155" s="174"/>
      <c r="D155" s="174"/>
      <c r="E155" s="174" t="s">
        <v>533</v>
      </c>
      <c r="F155" s="162">
        <v>4.78</v>
      </c>
      <c r="G155" s="174" t="s">
        <v>534</v>
      </c>
      <c r="H155" s="162">
        <v>0</v>
      </c>
      <c r="I155" s="174" t="s">
        <v>535</v>
      </c>
      <c r="J155" s="162">
        <v>4.78</v>
      </c>
    </row>
    <row r="156" spans="1:11" s="175" customFormat="1" ht="13.8" x14ac:dyDescent="0.25">
      <c r="A156" s="174"/>
      <c r="B156" s="174"/>
      <c r="C156" s="174"/>
      <c r="D156" s="174"/>
      <c r="E156" s="174" t="s">
        <v>536</v>
      </c>
      <c r="F156" s="162">
        <v>7.25</v>
      </c>
      <c r="G156" s="174"/>
      <c r="H156" s="256" t="s">
        <v>537</v>
      </c>
      <c r="I156" s="256"/>
      <c r="J156" s="162">
        <v>37.21</v>
      </c>
    </row>
    <row r="158" spans="1:11" ht="18" x14ac:dyDescent="0.25">
      <c r="D158" s="4"/>
      <c r="E158" s="5"/>
      <c r="F158" s="22"/>
      <c r="G158" s="6"/>
    </row>
    <row r="159" spans="1:11" ht="36" customHeight="1" x14ac:dyDescent="0.35">
      <c r="D159" s="172" t="s">
        <v>7</v>
      </c>
      <c r="E159" s="20"/>
      <c r="F159" s="20" t="str">
        <f>'MEMORIA DE CALCULO'!C7</f>
        <v>Flávia Cristina Barbosa</v>
      </c>
      <c r="G159" s="20"/>
      <c r="H159" s="87"/>
    </row>
    <row r="160" spans="1:11" ht="24" customHeight="1" x14ac:dyDescent="0.35">
      <c r="D160" s="3"/>
      <c r="E160" s="171"/>
      <c r="F160" s="171" t="str">
        <f>"CREA - "&amp;'MEMORIA DE CALCULO'!C8</f>
        <v>CREA - MG 187-842/D</v>
      </c>
      <c r="G160" s="171"/>
      <c r="H160" s="87"/>
    </row>
    <row r="161" spans="4:7" ht="24" customHeight="1" x14ac:dyDescent="0.25">
      <c r="D161" s="4"/>
      <c r="E161" s="5"/>
      <c r="F161" s="23"/>
      <c r="G161" s="8"/>
    </row>
  </sheetData>
  <mergeCells count="125">
    <mergeCell ref="E128:F128"/>
    <mergeCell ref="E129:F129"/>
    <mergeCell ref="E133:F133"/>
    <mergeCell ref="E124:F124"/>
    <mergeCell ref="E125:F125"/>
    <mergeCell ref="E126:F126"/>
    <mergeCell ref="H145:I145"/>
    <mergeCell ref="A147:K147"/>
    <mergeCell ref="E154:F154"/>
    <mergeCell ref="H156:I156"/>
    <mergeCell ref="H8:I8"/>
    <mergeCell ref="A10:J10"/>
    <mergeCell ref="E13:F13"/>
    <mergeCell ref="H15:I15"/>
    <mergeCell ref="E19:F19"/>
    <mergeCell ref="H21:I21"/>
    <mergeCell ref="E29:F29"/>
    <mergeCell ref="H31:I31"/>
    <mergeCell ref="E38:F38"/>
    <mergeCell ref="E148:F148"/>
    <mergeCell ref="E149:F149"/>
    <mergeCell ref="E150:F150"/>
    <mergeCell ref="E151:F151"/>
    <mergeCell ref="E152:F152"/>
    <mergeCell ref="E153:F153"/>
    <mergeCell ref="E110:F110"/>
    <mergeCell ref="E127:F127"/>
    <mergeCell ref="E120:F120"/>
    <mergeCell ref="E111:F111"/>
    <mergeCell ref="H113:I113"/>
    <mergeCell ref="H122:I122"/>
    <mergeCell ref="E46:F46"/>
    <mergeCell ref="E65:F65"/>
    <mergeCell ref="E74:F74"/>
    <mergeCell ref="E83:F83"/>
    <mergeCell ref="E92:F92"/>
    <mergeCell ref="E47:F47"/>
    <mergeCell ref="H49:I49"/>
    <mergeCell ref="E56:F56"/>
    <mergeCell ref="H58:I58"/>
    <mergeCell ref="E66:F66"/>
    <mergeCell ref="H68:I68"/>
    <mergeCell ref="E75:F75"/>
    <mergeCell ref="H77:I77"/>
    <mergeCell ref="E84:F84"/>
    <mergeCell ref="H86:I86"/>
    <mergeCell ref="E141:F141"/>
    <mergeCell ref="E142:F142"/>
    <mergeCell ref="E143:F143"/>
    <mergeCell ref="E137:F137"/>
    <mergeCell ref="E136:F136"/>
    <mergeCell ref="H139:I139"/>
    <mergeCell ref="E130:F130"/>
    <mergeCell ref="E131:F131"/>
    <mergeCell ref="E132:F132"/>
    <mergeCell ref="E134:F134"/>
    <mergeCell ref="E135:F135"/>
    <mergeCell ref="E117:F117"/>
    <mergeCell ref="E118:F118"/>
    <mergeCell ref="E119:F119"/>
    <mergeCell ref="E115:F115"/>
    <mergeCell ref="E116:F116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H104:I104"/>
    <mergeCell ref="E91:F91"/>
    <mergeCell ref="E97:F97"/>
    <mergeCell ref="E88:F88"/>
    <mergeCell ref="E89:F89"/>
    <mergeCell ref="E90:F90"/>
    <mergeCell ref="E93:F93"/>
    <mergeCell ref="H95:I95"/>
    <mergeCell ref="E79:F79"/>
    <mergeCell ref="E80:F80"/>
    <mergeCell ref="E81:F81"/>
    <mergeCell ref="E82:F82"/>
    <mergeCell ref="E72:F72"/>
    <mergeCell ref="E73:F73"/>
    <mergeCell ref="E70:F70"/>
    <mergeCell ref="E71:F71"/>
    <mergeCell ref="E60:F60"/>
    <mergeCell ref="E61:F61"/>
    <mergeCell ref="E62:F62"/>
    <mergeCell ref="E63:F63"/>
    <mergeCell ref="E64:F64"/>
    <mergeCell ref="E53:F53"/>
    <mergeCell ref="E54:F54"/>
    <mergeCell ref="E55:F55"/>
    <mergeCell ref="E51:F51"/>
    <mergeCell ref="E52:F52"/>
    <mergeCell ref="E42:F42"/>
    <mergeCell ref="E43:F43"/>
    <mergeCell ref="E44:F44"/>
    <mergeCell ref="E45:F45"/>
    <mergeCell ref="E34:F34"/>
    <mergeCell ref="E35:F35"/>
    <mergeCell ref="E36:F36"/>
    <mergeCell ref="E37:F37"/>
    <mergeCell ref="H40:I40"/>
    <mergeCell ref="E33:F33"/>
    <mergeCell ref="E23:F23"/>
    <mergeCell ref="E24:F24"/>
    <mergeCell ref="E25:F25"/>
    <mergeCell ref="E26:F26"/>
    <mergeCell ref="E28:F28"/>
    <mergeCell ref="E17:F17"/>
    <mergeCell ref="E11:F11"/>
    <mergeCell ref="E27:F27"/>
    <mergeCell ref="A9:J9"/>
    <mergeCell ref="E12:F12"/>
    <mergeCell ref="E18:F18"/>
    <mergeCell ref="A3:C6"/>
    <mergeCell ref="F3:H6"/>
    <mergeCell ref="A1:H2"/>
    <mergeCell ref="A7:J7"/>
    <mergeCell ref="I4:J4"/>
    <mergeCell ref="D4:E6"/>
    <mergeCell ref="D3:E3"/>
  </mergeCells>
  <pageMargins left="0.51181102362204722" right="0.51181102362204722" top="0.78740157480314965" bottom="0.78740157480314965" header="0.31496062992125984" footer="0.31496062992125984"/>
  <pageSetup paperSize="9" scale="60" fitToHeight="0" orientation="landscape" r:id="rId1"/>
  <headerFooter>
    <oddFooter>Página &amp;P de &amp;N</oddFooter>
  </headerFooter>
  <rowBreaks count="1" manualBreakCount="1">
    <brk id="12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C2DB-6138-4229-95AF-21DA9BDB290B}">
  <sheetPr>
    <pageSetUpPr fitToPage="1"/>
  </sheetPr>
  <dimension ref="A1:J27"/>
  <sheetViews>
    <sheetView view="pageBreakPreview" zoomScale="70" zoomScaleNormal="70" zoomScaleSheetLayoutView="70" workbookViewId="0">
      <selection activeCell="L18" sqref="L18"/>
    </sheetView>
  </sheetViews>
  <sheetFormatPr defaultRowHeight="13.8" x14ac:dyDescent="0.25"/>
  <cols>
    <col min="1" max="1" width="12" customWidth="1"/>
    <col min="2" max="2" width="35" bestFit="1" customWidth="1"/>
    <col min="3" max="9" width="20.69921875" customWidth="1"/>
    <col min="10" max="10" width="15.59765625" customWidth="1"/>
  </cols>
  <sheetData>
    <row r="1" spans="1:9" s="1" customFormat="1" ht="16.2" customHeight="1" thickBot="1" x14ac:dyDescent="0.3">
      <c r="A1" s="215" t="str">
        <f>"CRONOGRAMA FÍSICO-FINANCEIRO- " &amp;C4</f>
        <v>CRONOGRAMA FÍSICO-FINANCEIRO- Bacia do João Paulo - Obras de Implantação de Drenagem Urbana do Bairro Primavera</v>
      </c>
      <c r="B1" s="216"/>
      <c r="C1" s="216"/>
      <c r="D1" s="216"/>
      <c r="E1" s="216"/>
      <c r="F1" s="216"/>
      <c r="G1" s="217"/>
      <c r="H1" s="45" t="s">
        <v>5</v>
      </c>
      <c r="I1" s="47" t="str">
        <f>'MEMORIA DE CALCULO'!C1</f>
        <v>R00</v>
      </c>
    </row>
    <row r="2" spans="1:9" s="9" customFormat="1" ht="16.2" thickBot="1" x14ac:dyDescent="0.3">
      <c r="A2" s="218"/>
      <c r="B2" s="219"/>
      <c r="C2" s="219"/>
      <c r="D2" s="219"/>
      <c r="E2" s="219"/>
      <c r="F2" s="219"/>
      <c r="G2" s="220"/>
      <c r="H2" s="46" t="s">
        <v>43</v>
      </c>
      <c r="I2" s="48">
        <f ca="1">'MEMORIA DE CALCULO'!C3</f>
        <v>44517</v>
      </c>
    </row>
    <row r="3" spans="1:9" s="9" customFormat="1" ht="15.6" customHeight="1" x14ac:dyDescent="0.25">
      <c r="A3" s="251" t="s">
        <v>112</v>
      </c>
      <c r="B3" s="222"/>
      <c r="C3" s="169" t="s">
        <v>113</v>
      </c>
      <c r="E3" s="242" t="s">
        <v>42</v>
      </c>
      <c r="F3" s="193"/>
      <c r="G3" s="223"/>
      <c r="H3" s="49" t="s">
        <v>114</v>
      </c>
      <c r="I3" s="50"/>
    </row>
    <row r="4" spans="1:9" s="9" customFormat="1" ht="64.2" customHeight="1" thickBot="1" x14ac:dyDescent="0.3">
      <c r="A4" s="91"/>
      <c r="B4" s="57"/>
      <c r="C4" s="236" t="str">
        <f>'MEMORIA DE CALCULO'!C2</f>
        <v>Bacia do João Paulo - Obras de Implantação de Drenagem Urbana do Bairro Primavera</v>
      </c>
      <c r="D4" s="237"/>
      <c r="E4" s="242"/>
      <c r="F4" s="193"/>
      <c r="G4" s="223"/>
      <c r="H4" s="243" t="str">
        <f>'MEMORIA DE CALCULO'!C6</f>
        <v>SINAPI - 09/2021 - Minas Gerais 
SETOP - 07/2021 - Minas Gerais</v>
      </c>
      <c r="I4" s="245"/>
    </row>
    <row r="5" spans="1:9" s="9" customFormat="1" ht="21" customHeight="1" x14ac:dyDescent="0.25">
      <c r="A5" s="91"/>
      <c r="B5" s="57"/>
      <c r="C5" s="236"/>
      <c r="D5" s="237"/>
      <c r="E5" s="242"/>
      <c r="F5" s="193"/>
      <c r="G5" s="223"/>
      <c r="H5" s="49" t="s">
        <v>115</v>
      </c>
      <c r="I5" s="54">
        <f>'MEMORIA DE CALCULO'!C4</f>
        <v>0.24229999999999999</v>
      </c>
    </row>
    <row r="6" spans="1:9" s="9" customFormat="1" ht="20.399999999999999" customHeight="1" thickBot="1" x14ac:dyDescent="0.3">
      <c r="A6" s="51"/>
      <c r="B6" s="56"/>
      <c r="C6" s="238"/>
      <c r="D6" s="239"/>
      <c r="E6" s="243"/>
      <c r="F6" s="244"/>
      <c r="G6" s="245"/>
      <c r="H6" s="111" t="s">
        <v>116</v>
      </c>
      <c r="I6" s="55">
        <f>'MEMORIA DE CALCULO'!C5</f>
        <v>0.20250000000000001</v>
      </c>
    </row>
    <row r="7" spans="1:9" s="9" customFormat="1" ht="22.2" customHeight="1" thickBot="1" x14ac:dyDescent="0.3">
      <c r="A7" s="226" t="str">
        <f>"PROJETO EXECUTIVO - "&amp;C4</f>
        <v>PROJETO EXECUTIVO - Bacia do João Paulo - Obras de Implantação de Drenagem Urbana do Bairro Primavera</v>
      </c>
      <c r="B7" s="211"/>
      <c r="C7" s="211"/>
      <c r="D7" s="211"/>
      <c r="E7" s="211"/>
      <c r="F7" s="211"/>
      <c r="G7" s="211"/>
      <c r="H7" s="211"/>
      <c r="I7" s="211"/>
    </row>
    <row r="8" spans="1:9" s="184" customFormat="1" ht="25.8" customHeight="1" x14ac:dyDescent="0.25">
      <c r="A8" s="185" t="s">
        <v>285</v>
      </c>
      <c r="B8" s="185" t="s">
        <v>288</v>
      </c>
      <c r="C8" s="142" t="s">
        <v>690</v>
      </c>
      <c r="D8" s="142" t="s">
        <v>691</v>
      </c>
      <c r="E8" s="142" t="s">
        <v>692</v>
      </c>
      <c r="F8" s="142" t="s">
        <v>693</v>
      </c>
      <c r="G8" s="142" t="s">
        <v>694</v>
      </c>
      <c r="H8" s="142" t="s">
        <v>695</v>
      </c>
      <c r="I8" s="142" t="s">
        <v>696</v>
      </c>
    </row>
    <row r="9" spans="1:9" s="184" customFormat="1" ht="34.200000000000003" customHeight="1" thickBot="1" x14ac:dyDescent="0.3">
      <c r="A9" s="144" t="s">
        <v>294</v>
      </c>
      <c r="B9" s="144" t="s">
        <v>26</v>
      </c>
      <c r="C9" s="145" t="s">
        <v>697</v>
      </c>
      <c r="D9" s="168" t="s">
        <v>698</v>
      </c>
      <c r="E9" s="168" t="s">
        <v>698</v>
      </c>
      <c r="F9" s="168" t="s">
        <v>698</v>
      </c>
      <c r="G9" s="168" t="s">
        <v>698</v>
      </c>
      <c r="H9" s="168" t="s">
        <v>699</v>
      </c>
      <c r="I9" s="168" t="s">
        <v>699</v>
      </c>
    </row>
    <row r="10" spans="1:9" s="184" customFormat="1" ht="34.200000000000003" customHeight="1" thickTop="1" thickBot="1" x14ac:dyDescent="0.3">
      <c r="A10" s="144" t="s">
        <v>300</v>
      </c>
      <c r="B10" s="144" t="s">
        <v>38</v>
      </c>
      <c r="C10" s="145" t="s">
        <v>700</v>
      </c>
      <c r="D10" s="168" t="s">
        <v>701</v>
      </c>
      <c r="E10" s="168" t="s">
        <v>701</v>
      </c>
      <c r="F10" s="168" t="s">
        <v>702</v>
      </c>
      <c r="G10" s="168" t="s">
        <v>702</v>
      </c>
      <c r="H10" s="168" t="s">
        <v>702</v>
      </c>
      <c r="I10" s="168" t="s">
        <v>702</v>
      </c>
    </row>
    <row r="11" spans="1:9" s="184" customFormat="1" ht="34.200000000000003" customHeight="1" thickTop="1" thickBot="1" x14ac:dyDescent="0.3">
      <c r="A11" s="144" t="s">
        <v>328</v>
      </c>
      <c r="B11" s="144" t="s">
        <v>44</v>
      </c>
      <c r="C11" s="145" t="s">
        <v>703</v>
      </c>
      <c r="D11" s="168" t="s">
        <v>704</v>
      </c>
      <c r="E11" s="168" t="s">
        <v>704</v>
      </c>
      <c r="F11" s="168" t="s">
        <v>705</v>
      </c>
      <c r="G11" s="168" t="s">
        <v>705</v>
      </c>
      <c r="H11" s="168" t="s">
        <v>705</v>
      </c>
      <c r="I11" s="168" t="s">
        <v>705</v>
      </c>
    </row>
    <row r="12" spans="1:9" s="184" customFormat="1" ht="34.200000000000003" customHeight="1" thickTop="1" thickBot="1" x14ac:dyDescent="0.3">
      <c r="A12" s="144" t="s">
        <v>339</v>
      </c>
      <c r="B12" s="144" t="s">
        <v>35</v>
      </c>
      <c r="C12" s="145" t="s">
        <v>706</v>
      </c>
      <c r="D12" s="168" t="s">
        <v>706</v>
      </c>
      <c r="E12" s="145" t="s">
        <v>541</v>
      </c>
      <c r="F12" s="145" t="s">
        <v>541</v>
      </c>
      <c r="G12" s="145" t="s">
        <v>541</v>
      </c>
      <c r="H12" s="145" t="s">
        <v>541</v>
      </c>
      <c r="I12" s="145" t="s">
        <v>541</v>
      </c>
    </row>
    <row r="13" spans="1:9" s="184" customFormat="1" ht="34.200000000000003" customHeight="1" thickTop="1" thickBot="1" x14ac:dyDescent="0.3">
      <c r="A13" s="144" t="s">
        <v>343</v>
      </c>
      <c r="B13" s="144" t="s">
        <v>344</v>
      </c>
      <c r="C13" s="145" t="s">
        <v>756</v>
      </c>
      <c r="D13" s="168" t="s">
        <v>757</v>
      </c>
      <c r="E13" s="168" t="s">
        <v>757</v>
      </c>
      <c r="F13" s="168" t="s">
        <v>758</v>
      </c>
      <c r="G13" s="168" t="s">
        <v>758</v>
      </c>
      <c r="H13" s="168" t="s">
        <v>758</v>
      </c>
      <c r="I13" s="168" t="s">
        <v>758</v>
      </c>
    </row>
    <row r="14" spans="1:9" s="184" customFormat="1" ht="34.200000000000003" customHeight="1" thickTop="1" thickBot="1" x14ac:dyDescent="0.3">
      <c r="A14" s="144" t="s">
        <v>390</v>
      </c>
      <c r="B14" s="144" t="s">
        <v>68</v>
      </c>
      <c r="C14" s="145" t="s">
        <v>707</v>
      </c>
      <c r="D14" s="168" t="s">
        <v>708</v>
      </c>
      <c r="E14" s="168" t="s">
        <v>708</v>
      </c>
      <c r="F14" s="168" t="s">
        <v>708</v>
      </c>
      <c r="G14" s="168" t="s">
        <v>708</v>
      </c>
      <c r="H14" s="168" t="s">
        <v>709</v>
      </c>
      <c r="I14" s="168" t="s">
        <v>709</v>
      </c>
    </row>
    <row r="15" spans="1:9" s="184" customFormat="1" ht="34.200000000000003" customHeight="1" thickTop="1" thickBot="1" x14ac:dyDescent="0.3">
      <c r="A15" s="144" t="s">
        <v>404</v>
      </c>
      <c r="B15" s="144" t="s">
        <v>52</v>
      </c>
      <c r="C15" s="145" t="s">
        <v>710</v>
      </c>
      <c r="D15" s="168" t="s">
        <v>711</v>
      </c>
      <c r="E15" s="168" t="s">
        <v>711</v>
      </c>
      <c r="F15" s="168" t="s">
        <v>711</v>
      </c>
      <c r="G15" s="168" t="s">
        <v>711</v>
      </c>
      <c r="H15" s="168" t="s">
        <v>711</v>
      </c>
      <c r="I15" s="145" t="s">
        <v>541</v>
      </c>
    </row>
    <row r="16" spans="1:9" s="184" customFormat="1" ht="34.200000000000003" customHeight="1" thickTop="1" thickBot="1" x14ac:dyDescent="0.3">
      <c r="A16" s="144" t="s">
        <v>427</v>
      </c>
      <c r="B16" s="144" t="s">
        <v>192</v>
      </c>
      <c r="C16" s="145" t="s">
        <v>942</v>
      </c>
      <c r="D16" s="168" t="s">
        <v>943</v>
      </c>
      <c r="E16" s="168" t="s">
        <v>943</v>
      </c>
      <c r="F16" s="168" t="s">
        <v>943</v>
      </c>
      <c r="G16" s="168" t="s">
        <v>943</v>
      </c>
      <c r="H16" s="168" t="s">
        <v>944</v>
      </c>
      <c r="I16" s="168" t="s">
        <v>944</v>
      </c>
    </row>
    <row r="17" spans="1:10" s="184" customFormat="1" ht="34.200000000000003" customHeight="1" thickTop="1" thickBot="1" x14ac:dyDescent="0.3">
      <c r="A17" s="144" t="s">
        <v>493</v>
      </c>
      <c r="B17" s="144" t="s">
        <v>249</v>
      </c>
      <c r="C17" s="145" t="s">
        <v>759</v>
      </c>
      <c r="D17" s="145" t="s">
        <v>541</v>
      </c>
      <c r="E17" s="145" t="s">
        <v>541</v>
      </c>
      <c r="F17" s="168" t="s">
        <v>760</v>
      </c>
      <c r="G17" s="168" t="s">
        <v>760</v>
      </c>
      <c r="H17" s="168" t="s">
        <v>760</v>
      </c>
      <c r="I17" s="168" t="s">
        <v>760</v>
      </c>
    </row>
    <row r="18" spans="1:10" s="184" customFormat="1" ht="34.200000000000003" customHeight="1" thickTop="1" thickBot="1" x14ac:dyDescent="0.3">
      <c r="A18" s="144" t="s">
        <v>508</v>
      </c>
      <c r="B18" s="144" t="s">
        <v>509</v>
      </c>
      <c r="C18" s="145" t="s">
        <v>712</v>
      </c>
      <c r="D18" s="168" t="s">
        <v>713</v>
      </c>
      <c r="E18" s="168" t="s">
        <v>713</v>
      </c>
      <c r="F18" s="168" t="s">
        <v>713</v>
      </c>
      <c r="G18" s="168" t="s">
        <v>713</v>
      </c>
      <c r="H18" s="168" t="s">
        <v>714</v>
      </c>
      <c r="I18" s="168" t="s">
        <v>714</v>
      </c>
    </row>
    <row r="19" spans="1:10" s="184" customFormat="1" ht="25.8" customHeight="1" thickTop="1" x14ac:dyDescent="0.25">
      <c r="A19" s="232" t="s">
        <v>715</v>
      </c>
      <c r="B19" s="232"/>
      <c r="C19" s="182"/>
      <c r="D19" s="266">
        <v>0.1618</v>
      </c>
      <c r="E19" s="266">
        <v>0.16020000000000001</v>
      </c>
      <c r="F19" s="266">
        <v>0.1605</v>
      </c>
      <c r="G19" s="266">
        <v>0.1605</v>
      </c>
      <c r="H19" s="266">
        <v>0.19489999999999999</v>
      </c>
      <c r="I19" s="266">
        <v>0.16209999999999999</v>
      </c>
    </row>
    <row r="20" spans="1:10" s="184" customFormat="1" ht="24" customHeight="1" x14ac:dyDescent="0.25">
      <c r="A20" s="232" t="s">
        <v>716</v>
      </c>
      <c r="B20" s="232"/>
      <c r="C20" s="182"/>
      <c r="D20" s="183">
        <v>77449.58</v>
      </c>
      <c r="E20" s="183">
        <v>76692.3</v>
      </c>
      <c r="F20" s="183">
        <v>76820.539999999994</v>
      </c>
      <c r="G20" s="183">
        <v>76820.539999999994</v>
      </c>
      <c r="H20" s="183">
        <v>93321.06</v>
      </c>
      <c r="I20" s="183">
        <v>77591.679999999993</v>
      </c>
    </row>
    <row r="21" spans="1:10" s="184" customFormat="1" ht="27.6" customHeight="1" x14ac:dyDescent="0.25">
      <c r="A21" s="232" t="s">
        <v>717</v>
      </c>
      <c r="B21" s="232"/>
      <c r="C21" s="182"/>
      <c r="D21" s="266">
        <v>0.1618</v>
      </c>
      <c r="E21" s="266">
        <v>0.32200000000000001</v>
      </c>
      <c r="F21" s="266">
        <v>0.48249999999999998</v>
      </c>
      <c r="G21" s="266">
        <v>0.64300000000000002</v>
      </c>
      <c r="H21" s="266">
        <v>0.83789999999999998</v>
      </c>
      <c r="I21" s="266">
        <v>1</v>
      </c>
    </row>
    <row r="22" spans="1:10" s="184" customFormat="1" ht="30.6" customHeight="1" x14ac:dyDescent="0.25">
      <c r="A22" s="232" t="s">
        <v>718</v>
      </c>
      <c r="B22" s="232"/>
      <c r="C22" s="182"/>
      <c r="D22" s="268">
        <v>77449.58</v>
      </c>
      <c r="E22" s="268">
        <v>154141.88</v>
      </c>
      <c r="F22" s="268">
        <v>230962.42</v>
      </c>
      <c r="G22" s="268">
        <v>307782.96000000002</v>
      </c>
      <c r="H22" s="268">
        <v>401104.02</v>
      </c>
      <c r="I22" s="268">
        <v>478695.71</v>
      </c>
      <c r="J22" s="267"/>
    </row>
    <row r="23" spans="1:10" s="24" customFormat="1" ht="24" customHeight="1" x14ac:dyDescent="0.25">
      <c r="D23" s="92"/>
    </row>
    <row r="24" spans="1:10" s="25" customFormat="1" ht="10.199999999999999" customHeight="1" x14ac:dyDescent="0.25">
      <c r="D24" s="93"/>
    </row>
    <row r="25" spans="1:10" s="25" customFormat="1" ht="26.4" customHeight="1" x14ac:dyDescent="0.25">
      <c r="D25" s="93"/>
    </row>
    <row r="26" spans="1:10" s="25" customFormat="1" ht="18" x14ac:dyDescent="0.25">
      <c r="C26" s="81" t="s">
        <v>7</v>
      </c>
      <c r="D26" s="214" t="str">
        <f>'MEMORIA DE CALCULO'!C7</f>
        <v>Flávia Cristina Barbosa</v>
      </c>
      <c r="E26" s="214"/>
      <c r="F26" s="214"/>
      <c r="G26" s="214"/>
    </row>
    <row r="27" spans="1:10" ht="18" x14ac:dyDescent="0.25">
      <c r="C27" s="82"/>
      <c r="D27" s="213" t="str">
        <f>"CREA - "&amp;'MEMORIA DE CALCULO'!C8</f>
        <v>CREA - MG 187-842/D</v>
      </c>
      <c r="E27" s="213"/>
      <c r="F27" s="213"/>
      <c r="G27" s="213"/>
    </row>
  </sheetData>
  <mergeCells count="12">
    <mergeCell ref="D26:G26"/>
    <mergeCell ref="D27:G27"/>
    <mergeCell ref="A19:B19"/>
    <mergeCell ref="A20:B20"/>
    <mergeCell ref="A21:B21"/>
    <mergeCell ref="A22:B22"/>
    <mergeCell ref="E3:G6"/>
    <mergeCell ref="H4:I4"/>
    <mergeCell ref="A7:I7"/>
    <mergeCell ref="C4:D6"/>
    <mergeCell ref="A1:G2"/>
    <mergeCell ref="A3:B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7"/>
  <sheetViews>
    <sheetView view="pageBreakPreview" zoomScale="70" zoomScaleNormal="70" zoomScaleSheetLayoutView="70" workbookViewId="0">
      <selection activeCell="E29" sqref="E29"/>
    </sheetView>
  </sheetViews>
  <sheetFormatPr defaultRowHeight="13.8" x14ac:dyDescent="0.25"/>
  <cols>
    <col min="1" max="1" width="20.59765625" customWidth="1"/>
    <col min="2" max="2" width="40.59765625" customWidth="1"/>
    <col min="3" max="3" width="28.8984375" customWidth="1"/>
    <col min="4" max="15" width="15.59765625" customWidth="1"/>
  </cols>
  <sheetData>
    <row r="1" spans="1:14" s="1" customFormat="1" ht="16.2" customHeight="1" thickBot="1" x14ac:dyDescent="0.3">
      <c r="A1" s="252" t="str">
        <f>"CURVA ABC- " &amp;C4</f>
        <v>CURVA ABC- Bacia do João Paulo - Obras de Implantação de Drenagem Urbana do Bairro Primavera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53"/>
      <c r="M1" s="45" t="s">
        <v>5</v>
      </c>
      <c r="N1" s="47" t="str">
        <f>'MEMORIA DE CALCULO'!C1</f>
        <v>R00</v>
      </c>
    </row>
    <row r="2" spans="1:14" s="9" customFormat="1" ht="16.2" thickBot="1" x14ac:dyDescent="0.3">
      <c r="A2" s="252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53"/>
      <c r="M2" s="46" t="s">
        <v>43</v>
      </c>
      <c r="N2" s="48">
        <f ca="1">'MEMORIA DE CALCULO'!C3</f>
        <v>44517</v>
      </c>
    </row>
    <row r="3" spans="1:14" s="9" customFormat="1" ht="15.6" customHeight="1" x14ac:dyDescent="0.25">
      <c r="A3" s="49" t="s">
        <v>112</v>
      </c>
      <c r="B3" s="50"/>
      <c r="C3" s="254" t="s">
        <v>113</v>
      </c>
      <c r="D3" s="260"/>
      <c r="E3" s="260"/>
      <c r="F3" s="260"/>
      <c r="G3" s="260"/>
      <c r="H3" s="260"/>
      <c r="I3" s="255"/>
      <c r="J3" s="251" t="s">
        <v>42</v>
      </c>
      <c r="K3" s="221"/>
      <c r="L3" s="222"/>
      <c r="M3" s="49" t="s">
        <v>114</v>
      </c>
      <c r="N3" s="50"/>
    </row>
    <row r="4" spans="1:14" s="9" customFormat="1" ht="52.2" customHeight="1" thickBot="1" x14ac:dyDescent="0.3">
      <c r="A4" s="91"/>
      <c r="B4" s="57"/>
      <c r="C4" s="236" t="str">
        <f>'MEMORIA DE CALCULO'!C2</f>
        <v>Bacia do João Paulo - Obras de Implantação de Drenagem Urbana do Bairro Primavera</v>
      </c>
      <c r="D4" s="258"/>
      <c r="E4" s="258"/>
      <c r="F4" s="258"/>
      <c r="G4" s="258"/>
      <c r="H4" s="258"/>
      <c r="I4" s="237"/>
      <c r="J4" s="242"/>
      <c r="K4" s="193"/>
      <c r="L4" s="223"/>
      <c r="M4" s="228" t="str">
        <f>'MEMORIA DE CALCULO'!C6</f>
        <v>SINAPI - 09/2021 - Minas Gerais 
SETOP - 07/2021 - Minas Gerais</v>
      </c>
      <c r="N4" s="229"/>
    </row>
    <row r="5" spans="1:14" s="9" customFormat="1" ht="21" customHeight="1" x14ac:dyDescent="0.25">
      <c r="A5" s="91"/>
      <c r="B5" s="57"/>
      <c r="C5" s="236"/>
      <c r="D5" s="258"/>
      <c r="E5" s="258"/>
      <c r="F5" s="258"/>
      <c r="G5" s="258"/>
      <c r="H5" s="258"/>
      <c r="I5" s="237"/>
      <c r="J5" s="242"/>
      <c r="K5" s="193"/>
      <c r="L5" s="223"/>
      <c r="M5" s="49" t="s">
        <v>115</v>
      </c>
      <c r="N5" s="54">
        <f>'MEMORIA DE CALCULO'!C4</f>
        <v>0.24229999999999999</v>
      </c>
    </row>
    <row r="6" spans="1:14" s="9" customFormat="1" ht="20.399999999999999" customHeight="1" thickBot="1" x14ac:dyDescent="0.3">
      <c r="A6" s="51"/>
      <c r="B6" s="56"/>
      <c r="C6" s="238"/>
      <c r="D6" s="259"/>
      <c r="E6" s="259"/>
      <c r="F6" s="259"/>
      <c r="G6" s="259"/>
      <c r="H6" s="259"/>
      <c r="I6" s="239"/>
      <c r="J6" s="243"/>
      <c r="K6" s="244"/>
      <c r="L6" s="245"/>
      <c r="M6" s="53" t="s">
        <v>116</v>
      </c>
      <c r="N6" s="55">
        <f>'MEMORIA DE CALCULO'!C5</f>
        <v>0.20250000000000001</v>
      </c>
    </row>
    <row r="7" spans="1:14" s="9" customFormat="1" ht="22.2" customHeight="1" thickBot="1" x14ac:dyDescent="0.3">
      <c r="A7" s="226" t="str">
        <f>"PROJETO EXECUTIVO - "&amp;C4</f>
        <v>PROJETO EXECUTIVO - Bacia do João Paulo - Obras de Implantação de Drenagem Urbana do Bairro Primavera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27"/>
    </row>
    <row r="8" spans="1:14" s="25" customFormat="1" ht="26.25" customHeight="1" x14ac:dyDescent="0.25">
      <c r="A8" s="36"/>
      <c r="B8" s="36"/>
      <c r="C8" s="36"/>
      <c r="D8" s="36"/>
      <c r="E8" s="36"/>
      <c r="F8" s="36"/>
      <c r="G8" s="36"/>
    </row>
    <row r="9" spans="1:14" s="24" customFormat="1" x14ac:dyDescent="0.25"/>
    <row r="10" spans="1:14" s="24" customFormat="1" x14ac:dyDescent="0.25">
      <c r="D10" s="92"/>
    </row>
    <row r="11" spans="1:14" s="24" customFormat="1" ht="15" x14ac:dyDescent="0.25">
      <c r="D11" s="87"/>
      <c r="E11" s="1"/>
    </row>
    <row r="12" spans="1:14" s="25" customFormat="1" ht="15" x14ac:dyDescent="0.25">
      <c r="D12" s="87"/>
      <c r="E12" s="1"/>
    </row>
    <row r="13" spans="1:14" s="25" customFormat="1" x14ac:dyDescent="0.25">
      <c r="D13" s="93"/>
    </row>
    <row r="14" spans="1:14" s="25" customFormat="1" x14ac:dyDescent="0.25">
      <c r="D14" s="93"/>
    </row>
    <row r="15" spans="1:14" s="25" customFormat="1" ht="18" x14ac:dyDescent="0.25">
      <c r="C15" s="1"/>
      <c r="D15" s="4"/>
      <c r="E15" s="5"/>
      <c r="F15" s="2"/>
      <c r="G15" s="6"/>
    </row>
    <row r="16" spans="1:14" s="25" customFormat="1" ht="18" x14ac:dyDescent="0.25">
      <c r="C16" s="81" t="s">
        <v>7</v>
      </c>
      <c r="D16" s="214" t="str">
        <f>'MEMORIA DE CALCULO'!C7</f>
        <v>Flávia Cristina Barbosa</v>
      </c>
      <c r="E16" s="214"/>
      <c r="F16" s="214"/>
      <c r="G16" s="214"/>
    </row>
    <row r="17" spans="3:7" ht="18" x14ac:dyDescent="0.25">
      <c r="C17" s="82"/>
      <c r="D17" s="213" t="str">
        <f>"CREA - "&amp;'MEMORIA DE CALCULO'!C8</f>
        <v>CREA - MG 187-842/D</v>
      </c>
      <c r="E17" s="213"/>
      <c r="F17" s="213"/>
      <c r="G17" s="213"/>
    </row>
  </sheetData>
  <mergeCells count="8">
    <mergeCell ref="D16:G16"/>
    <mergeCell ref="D17:G17"/>
    <mergeCell ref="A1:L2"/>
    <mergeCell ref="C4:I6"/>
    <mergeCell ref="C3:I3"/>
    <mergeCell ref="A7:N7"/>
    <mergeCell ref="J3:L6"/>
    <mergeCell ref="M4:N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Planilha1</vt:lpstr>
      <vt:lpstr>MEMORIA DE CALCULO</vt:lpstr>
      <vt:lpstr>ORÇAMENTO FINAL</vt:lpstr>
      <vt:lpstr>COTAÇÕES</vt:lpstr>
      <vt:lpstr>CURVA ABC</vt:lpstr>
      <vt:lpstr>COMPOSIÇÃO</vt:lpstr>
      <vt:lpstr>CRONOGRAMA PARA 6 MESES</vt:lpstr>
      <vt:lpstr>CRONOGRAMA PARA 12 MESES</vt:lpstr>
      <vt:lpstr>COMPOSIÇÃO!Area_de_impressao</vt:lpstr>
      <vt:lpstr>COTAÇÕES!Area_de_impressao</vt:lpstr>
      <vt:lpstr>'CRONOGRAMA PARA 6 MESES'!Area_de_impressao</vt:lpstr>
      <vt:lpstr>'CURVA ABC'!Area_de_impressao</vt:lpstr>
      <vt:lpstr>'MEMORIA DE CALCULO'!Area_de_impressao</vt:lpstr>
      <vt:lpstr>'ORÇAMENTO FINAL'!Area_de_impressao</vt:lpstr>
      <vt:lpstr>COMPOSIÇÃO!Titulos_de_impressao</vt:lpstr>
      <vt:lpstr>COTAÇÕES!Titulos_de_impressao</vt:lpstr>
      <vt:lpstr>'CURVA ABC'!Titulos_de_impressao</vt:lpstr>
      <vt:lpstr>'MEMORIA DE CALCULO'!Titulos_de_impressao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2021-11-17T14:36:59Z</cp:lastPrinted>
  <dcterms:created xsi:type="dcterms:W3CDTF">2021-07-05T20:11:43Z</dcterms:created>
  <dcterms:modified xsi:type="dcterms:W3CDTF">2021-11-17T14:37:01Z</dcterms:modified>
</cp:coreProperties>
</file>